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omments6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omments9.xml" ContentType="application/vnd.openxmlformats-officedocument.spreadsheetml.comments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omments7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240" yWindow="315" windowWidth="15165" windowHeight="7920" firstSheet="3" activeTab="18"/>
  </bookViews>
  <sheets>
    <sheet name="UNESP" sheetId="12" r:id="rId1"/>
    <sheet name="UNIFESP" sheetId="13" r:id="rId2"/>
    <sheet name="USP-FOB" sheetId="14" r:id="rId3"/>
    <sheet name="UTP" sheetId="15" r:id="rId4"/>
    <sheet name="HRAC" sheetId="16" r:id="rId5"/>
    <sheet name="PUC-SP" sheetId="17" r:id="rId6"/>
    <sheet name="UFSM" sheetId="18" r:id="rId7"/>
    <sheet name="FOFITO" sheetId="22" r:id="rId8"/>
    <sheet name="UVA" sheetId="19" r:id="rId9"/>
    <sheet name="UFSCAR TO" sheetId="21" r:id="rId10"/>
    <sheet name="UFPE" sheetId="23" r:id="rId11"/>
    <sheet name="ALL FO" sheetId="24" r:id="rId12"/>
    <sheet name="RESUMOS" sheetId="25" r:id="rId13"/>
    <sheet name="PI ESTRATOS" sheetId="31" r:id="rId14"/>
    <sheet name="PI PPG NOR" sheetId="27" r:id="rId15"/>
    <sheet name="PI MEDIANA PPGS" sheetId="28" r:id="rId16"/>
    <sheet name="%A1" sheetId="29" r:id="rId17"/>
    <sheet name="% A1+A2" sheetId="30" r:id="rId18"/>
    <sheet name="&gt; 2 A1+A2" sheetId="33" r:id="rId19"/>
    <sheet name="ESTRATOS TO" sheetId="32" r:id="rId20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7"/>
  <c r="E23"/>
  <c r="G23"/>
  <c r="D24"/>
  <c r="E24"/>
  <c r="F24"/>
  <c r="G24"/>
  <c r="D25"/>
  <c r="E25"/>
  <c r="F25"/>
  <c r="G25"/>
  <c r="BA3" i="14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BA14"/>
  <c r="BB14"/>
  <c r="BC14"/>
  <c r="BA15"/>
  <c r="BB15"/>
  <c r="BC15"/>
  <c r="BA16"/>
  <c r="BB16"/>
  <c r="BC16"/>
  <c r="BA17"/>
  <c r="BB17"/>
  <c r="BC17"/>
  <c r="BA18"/>
  <c r="BB18"/>
  <c r="BC18"/>
  <c r="BA19"/>
  <c r="BB19"/>
  <c r="BC19"/>
  <c r="BA20"/>
  <c r="BB20"/>
  <c r="BC20"/>
  <c r="BA21"/>
  <c r="BB21"/>
  <c r="BC21"/>
  <c r="BA22"/>
  <c r="BB22"/>
  <c r="BC22"/>
  <c r="BA23"/>
  <c r="BB23"/>
  <c r="BC23"/>
  <c r="D30"/>
  <c r="E30"/>
  <c r="G30"/>
  <c r="AZ47"/>
  <c r="BA55"/>
  <c r="Q6" i="25"/>
  <c r="BA3" i="22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BA14"/>
  <c r="BB14"/>
  <c r="BC14"/>
  <c r="BA15"/>
  <c r="BB15"/>
  <c r="BC15"/>
  <c r="BA16"/>
  <c r="BB16"/>
  <c r="BC16"/>
  <c r="BA17"/>
  <c r="BB17"/>
  <c r="BC17"/>
  <c r="BA18"/>
  <c r="BB18"/>
  <c r="BC18"/>
  <c r="BA19"/>
  <c r="BB19"/>
  <c r="BC19"/>
  <c r="BA20"/>
  <c r="BB20"/>
  <c r="BC20"/>
  <c r="BA21"/>
  <c r="BB21"/>
  <c r="BC21"/>
  <c r="BA22"/>
  <c r="BB22"/>
  <c r="BC22"/>
  <c r="BA23"/>
  <c r="BB23"/>
  <c r="BC23"/>
  <c r="BA24"/>
  <c r="BB24"/>
  <c r="BC24"/>
  <c r="D31"/>
  <c r="E31"/>
  <c r="G31"/>
  <c r="AZ48"/>
  <c r="BA56"/>
  <c r="Q11" i="25"/>
  <c r="BA3" i="18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BA14"/>
  <c r="BB14"/>
  <c r="BC14"/>
  <c r="BA15"/>
  <c r="BB15"/>
  <c r="BC15"/>
  <c r="BA16"/>
  <c r="BB16"/>
  <c r="BC16"/>
  <c r="BA17"/>
  <c r="BB17"/>
  <c r="BC17"/>
  <c r="D24"/>
  <c r="E24"/>
  <c r="G24"/>
  <c r="AZ41"/>
  <c r="BA49"/>
  <c r="Q10" i="25"/>
  <c r="BA3" i="16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BA14"/>
  <c r="BB14"/>
  <c r="BC14"/>
  <c r="BA15"/>
  <c r="BB15"/>
  <c r="BC15"/>
  <c r="BA16"/>
  <c r="BB16"/>
  <c r="BC16"/>
  <c r="BA17"/>
  <c r="BB17"/>
  <c r="BC17"/>
  <c r="BA18"/>
  <c r="BB18"/>
  <c r="BC18"/>
  <c r="BA19"/>
  <c r="BB19"/>
  <c r="BC19"/>
  <c r="BA20"/>
  <c r="BB20"/>
  <c r="BC20"/>
  <c r="BA21"/>
  <c r="BB21"/>
  <c r="BC21"/>
  <c r="BA22"/>
  <c r="BB22"/>
  <c r="BC22"/>
  <c r="BA23"/>
  <c r="BB23"/>
  <c r="BC23"/>
  <c r="BA24"/>
  <c r="BB24"/>
  <c r="BC24"/>
  <c r="BA25"/>
  <c r="BB25"/>
  <c r="BC25"/>
  <c r="BA26"/>
  <c r="BB26"/>
  <c r="BC26"/>
  <c r="BA27"/>
  <c r="BB27"/>
  <c r="BC27"/>
  <c r="BA28"/>
  <c r="BB28"/>
  <c r="BC28"/>
  <c r="BA29"/>
  <c r="BB29"/>
  <c r="BC29"/>
  <c r="BA30"/>
  <c r="BB30"/>
  <c r="BC30"/>
  <c r="BA31"/>
  <c r="BB31"/>
  <c r="BC31"/>
  <c r="BA32"/>
  <c r="BB32"/>
  <c r="BC32"/>
  <c r="D39"/>
  <c r="E39"/>
  <c r="G39"/>
  <c r="AZ56"/>
  <c r="BA64"/>
  <c r="Q8" i="25"/>
  <c r="BA3" i="15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D20"/>
  <c r="E20"/>
  <c r="G20"/>
  <c r="AZ37"/>
  <c r="BA45"/>
  <c r="Q7" i="25"/>
  <c r="BA3" i="13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BA14"/>
  <c r="BB14"/>
  <c r="BC14"/>
  <c r="BA15"/>
  <c r="BB15"/>
  <c r="BC15"/>
  <c r="BA16"/>
  <c r="BB16"/>
  <c r="BC16"/>
  <c r="BA17"/>
  <c r="BB17"/>
  <c r="BC17"/>
  <c r="BA18"/>
  <c r="BB18"/>
  <c r="BC18"/>
  <c r="BA19"/>
  <c r="BB19"/>
  <c r="BC19"/>
  <c r="BA20"/>
  <c r="BB20"/>
  <c r="BC20"/>
  <c r="D27"/>
  <c r="E27"/>
  <c r="G27"/>
  <c r="AZ44"/>
  <c r="BA52"/>
  <c r="Q5" i="25"/>
  <c r="BA3" i="12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BA14"/>
  <c r="BB14"/>
  <c r="BC14"/>
  <c r="E21"/>
  <c r="G21"/>
  <c r="AZ38"/>
  <c r="BA46"/>
  <c r="Q4" i="25"/>
  <c r="BA3" i="23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D20"/>
  <c r="E20"/>
  <c r="G20"/>
  <c r="AZ37"/>
  <c r="BA45"/>
  <c r="BA3" i="21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BA14"/>
  <c r="BB14"/>
  <c r="BC14"/>
  <c r="BA15"/>
  <c r="BB15"/>
  <c r="BC15"/>
  <c r="BA16"/>
  <c r="BB16"/>
  <c r="BC16"/>
  <c r="BA17"/>
  <c r="BB17"/>
  <c r="BC17"/>
  <c r="D24"/>
  <c r="E24"/>
  <c r="G24"/>
  <c r="AZ41"/>
  <c r="BA49"/>
  <c r="BA3" i="19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BA14"/>
  <c r="BB14"/>
  <c r="BC14"/>
  <c r="D21"/>
  <c r="E21"/>
  <c r="G21"/>
  <c r="AZ38"/>
  <c r="BA46"/>
  <c r="D11" i="25"/>
  <c r="D10"/>
  <c r="D8"/>
  <c r="D7"/>
  <c r="D6"/>
  <c r="D5"/>
  <c r="D4"/>
  <c r="AZ4" i="12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AZ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AZ14"/>
  <c r="BD14"/>
  <c r="BF14"/>
  <c r="BH14"/>
  <c r="BX14"/>
  <c r="BI14"/>
  <c r="BY14"/>
  <c r="BJ14"/>
  <c r="BZ14"/>
  <c r="BK14"/>
  <c r="BL14"/>
  <c r="BN14"/>
  <c r="BO14"/>
  <c r="BP14"/>
  <c r="CA14"/>
  <c r="BQ14"/>
  <c r="BR14"/>
  <c r="BT14"/>
  <c r="BU14"/>
  <c r="BV14"/>
  <c r="CB14"/>
  <c r="CC14"/>
  <c r="AZ4" i="13"/>
  <c r="CC4"/>
  <c r="AZ5"/>
  <c r="CC5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BD10"/>
  <c r="BF10"/>
  <c r="BH10"/>
  <c r="BX10"/>
  <c r="BI10"/>
  <c r="BY10"/>
  <c r="BJ10"/>
  <c r="BZ10"/>
  <c r="BK10"/>
  <c r="BL10"/>
  <c r="BN10"/>
  <c r="BO10"/>
  <c r="BP10"/>
  <c r="CA10"/>
  <c r="BQ10"/>
  <c r="BR10"/>
  <c r="BT10"/>
  <c r="BU10"/>
  <c r="BV10"/>
  <c r="CB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AZ14"/>
  <c r="BD14"/>
  <c r="BF14"/>
  <c r="BH14"/>
  <c r="BX14"/>
  <c r="BI14"/>
  <c r="BY14"/>
  <c r="BJ14"/>
  <c r="BZ14"/>
  <c r="BK14"/>
  <c r="BL14"/>
  <c r="BN14"/>
  <c r="BO14"/>
  <c r="BP14"/>
  <c r="CA14"/>
  <c r="BQ14"/>
  <c r="BR14"/>
  <c r="BT14"/>
  <c r="BU14"/>
  <c r="BV14"/>
  <c r="CB14"/>
  <c r="CC14"/>
  <c r="AZ15"/>
  <c r="BD15"/>
  <c r="BF15"/>
  <c r="BH15"/>
  <c r="BX15"/>
  <c r="BI15"/>
  <c r="BY15"/>
  <c r="BJ15"/>
  <c r="BZ15"/>
  <c r="BK15"/>
  <c r="BL15"/>
  <c r="BN15"/>
  <c r="BO15"/>
  <c r="BP15"/>
  <c r="CA15"/>
  <c r="BQ15"/>
  <c r="BR15"/>
  <c r="BT15"/>
  <c r="BU15"/>
  <c r="BV15"/>
  <c r="CB15"/>
  <c r="CC15"/>
  <c r="AZ16"/>
  <c r="CC16"/>
  <c r="AZ17"/>
  <c r="BD17"/>
  <c r="BF17"/>
  <c r="BH17"/>
  <c r="BX17"/>
  <c r="BI17"/>
  <c r="BY17"/>
  <c r="BJ17"/>
  <c r="BZ17"/>
  <c r="BK17"/>
  <c r="BL17"/>
  <c r="BN17"/>
  <c r="BO17"/>
  <c r="BP17"/>
  <c r="CA17"/>
  <c r="BQ17"/>
  <c r="BR17"/>
  <c r="BT17"/>
  <c r="BU17"/>
  <c r="BV17"/>
  <c r="CB17"/>
  <c r="CC17"/>
  <c r="AZ18"/>
  <c r="CC18"/>
  <c r="AZ19"/>
  <c r="BD19"/>
  <c r="BF19"/>
  <c r="BH19"/>
  <c r="BX19"/>
  <c r="BI19"/>
  <c r="BY19"/>
  <c r="BJ19"/>
  <c r="BZ19"/>
  <c r="BK19"/>
  <c r="BL19"/>
  <c r="BN19"/>
  <c r="BO19"/>
  <c r="BP19"/>
  <c r="CA19"/>
  <c r="BQ19"/>
  <c r="BR19"/>
  <c r="BT19"/>
  <c r="BU19"/>
  <c r="BV19"/>
  <c r="CB19"/>
  <c r="CC19"/>
  <c r="AZ20"/>
  <c r="BD20"/>
  <c r="BF20"/>
  <c r="BH20"/>
  <c r="BX20"/>
  <c r="BI20"/>
  <c r="BY20"/>
  <c r="BJ20"/>
  <c r="BZ20"/>
  <c r="BK20"/>
  <c r="BL20"/>
  <c r="BN20"/>
  <c r="BO20"/>
  <c r="BP20"/>
  <c r="CA20"/>
  <c r="BQ20"/>
  <c r="BR20"/>
  <c r="BT20"/>
  <c r="BU20"/>
  <c r="BV20"/>
  <c r="CB20"/>
  <c r="CC20"/>
  <c r="AZ4" i="14"/>
  <c r="CC4"/>
  <c r="AZ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BD10"/>
  <c r="BF10"/>
  <c r="BH10"/>
  <c r="BX10"/>
  <c r="BI10"/>
  <c r="BY10"/>
  <c r="BJ10"/>
  <c r="BZ10"/>
  <c r="BK10"/>
  <c r="BL10"/>
  <c r="BN10"/>
  <c r="BO10"/>
  <c r="BP10"/>
  <c r="CA10"/>
  <c r="BQ10"/>
  <c r="BR10"/>
  <c r="BT10"/>
  <c r="BU10"/>
  <c r="BV10"/>
  <c r="CB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3"/>
  <c r="CC13"/>
  <c r="AZ14"/>
  <c r="BD14"/>
  <c r="BF14"/>
  <c r="BH14"/>
  <c r="BX14"/>
  <c r="BI14"/>
  <c r="BY14"/>
  <c r="BJ14"/>
  <c r="BZ14"/>
  <c r="BK14"/>
  <c r="BL14"/>
  <c r="BN14"/>
  <c r="BO14"/>
  <c r="BP14"/>
  <c r="CA14"/>
  <c r="BQ14"/>
  <c r="BR14"/>
  <c r="BT14"/>
  <c r="BU14"/>
  <c r="BV14"/>
  <c r="CB14"/>
  <c r="CC14"/>
  <c r="AZ15"/>
  <c r="CC15"/>
  <c r="AZ16"/>
  <c r="BD16"/>
  <c r="BF16"/>
  <c r="BH16"/>
  <c r="BX16"/>
  <c r="BI16"/>
  <c r="BY16"/>
  <c r="BJ16"/>
  <c r="BZ16"/>
  <c r="BK16"/>
  <c r="BL16"/>
  <c r="BN16"/>
  <c r="BO16"/>
  <c r="BP16"/>
  <c r="CA16"/>
  <c r="BQ16"/>
  <c r="BR16"/>
  <c r="BT16"/>
  <c r="BU16"/>
  <c r="BV16"/>
  <c r="CB16"/>
  <c r="CC16"/>
  <c r="AZ17"/>
  <c r="BD17"/>
  <c r="BF17"/>
  <c r="BH17"/>
  <c r="BX17"/>
  <c r="BI17"/>
  <c r="BY17"/>
  <c r="BJ17"/>
  <c r="BZ17"/>
  <c r="BK17"/>
  <c r="BL17"/>
  <c r="BN17"/>
  <c r="BO17"/>
  <c r="BP17"/>
  <c r="CA17"/>
  <c r="BQ17"/>
  <c r="BR17"/>
  <c r="BT17"/>
  <c r="BU17"/>
  <c r="BV17"/>
  <c r="CB17"/>
  <c r="CC17"/>
  <c r="AZ18"/>
  <c r="BD18"/>
  <c r="BF18"/>
  <c r="BH18"/>
  <c r="BX18"/>
  <c r="BI18"/>
  <c r="BY18"/>
  <c r="BJ18"/>
  <c r="BZ18"/>
  <c r="BK18"/>
  <c r="BL18"/>
  <c r="BN18"/>
  <c r="BO18"/>
  <c r="BP18"/>
  <c r="CA18"/>
  <c r="BQ18"/>
  <c r="BR18"/>
  <c r="BT18"/>
  <c r="BU18"/>
  <c r="BV18"/>
  <c r="CB18"/>
  <c r="CC18"/>
  <c r="AZ19"/>
  <c r="BD19"/>
  <c r="BF19"/>
  <c r="BH19"/>
  <c r="BX19"/>
  <c r="BI19"/>
  <c r="BY19"/>
  <c r="BJ19"/>
  <c r="BZ19"/>
  <c r="BK19"/>
  <c r="BL19"/>
  <c r="BN19"/>
  <c r="BO19"/>
  <c r="BP19"/>
  <c r="CA19"/>
  <c r="BQ19"/>
  <c r="BR19"/>
  <c r="BT19"/>
  <c r="BU19"/>
  <c r="BV19"/>
  <c r="CB19"/>
  <c r="CC19"/>
  <c r="AZ20"/>
  <c r="BD20"/>
  <c r="BF20"/>
  <c r="BH20"/>
  <c r="BX20"/>
  <c r="BI20"/>
  <c r="BY20"/>
  <c r="BJ20"/>
  <c r="BZ20"/>
  <c r="BK20"/>
  <c r="BL20"/>
  <c r="BN20"/>
  <c r="BO20"/>
  <c r="BP20"/>
  <c r="CA20"/>
  <c r="BQ20"/>
  <c r="BR20"/>
  <c r="BT20"/>
  <c r="BU20"/>
  <c r="BV20"/>
  <c r="CB20"/>
  <c r="CC20"/>
  <c r="AZ21"/>
  <c r="BD21"/>
  <c r="BF21"/>
  <c r="BH21"/>
  <c r="BX21"/>
  <c r="BI21"/>
  <c r="BY21"/>
  <c r="BJ21"/>
  <c r="BZ21"/>
  <c r="BK21"/>
  <c r="BL21"/>
  <c r="BN21"/>
  <c r="BO21"/>
  <c r="BP21"/>
  <c r="CA21"/>
  <c r="BQ21"/>
  <c r="BR21"/>
  <c r="BT21"/>
  <c r="BU21"/>
  <c r="BV21"/>
  <c r="CB21"/>
  <c r="CC21"/>
  <c r="AZ22"/>
  <c r="BD22"/>
  <c r="BF22"/>
  <c r="BH22"/>
  <c r="BX22"/>
  <c r="BI22"/>
  <c r="BY22"/>
  <c r="BJ22"/>
  <c r="BZ22"/>
  <c r="BK22"/>
  <c r="BL22"/>
  <c r="BN22"/>
  <c r="BO22"/>
  <c r="BP22"/>
  <c r="CA22"/>
  <c r="BQ22"/>
  <c r="BR22"/>
  <c r="BT22"/>
  <c r="BU22"/>
  <c r="BV22"/>
  <c r="CB22"/>
  <c r="CC22"/>
  <c r="AZ23"/>
  <c r="BD23"/>
  <c r="BF23"/>
  <c r="BH23"/>
  <c r="BX23"/>
  <c r="BI23"/>
  <c r="BY23"/>
  <c r="BJ23"/>
  <c r="BZ23"/>
  <c r="BK23"/>
  <c r="BL23"/>
  <c r="BN23"/>
  <c r="BO23"/>
  <c r="BP23"/>
  <c r="CA23"/>
  <c r="BQ23"/>
  <c r="BR23"/>
  <c r="BT23"/>
  <c r="BU23"/>
  <c r="BV23"/>
  <c r="CB23"/>
  <c r="CC23"/>
  <c r="AZ4" i="15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AZ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BD10"/>
  <c r="BF10"/>
  <c r="BH10"/>
  <c r="BX10"/>
  <c r="BI10"/>
  <c r="BY10"/>
  <c r="BJ10"/>
  <c r="BZ10"/>
  <c r="BK10"/>
  <c r="BL10"/>
  <c r="BN10"/>
  <c r="BO10"/>
  <c r="BP10"/>
  <c r="CA10"/>
  <c r="BQ10"/>
  <c r="BR10"/>
  <c r="BT10"/>
  <c r="BU10"/>
  <c r="BV10"/>
  <c r="CB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AZ4" i="16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AZ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BD10"/>
  <c r="BF10"/>
  <c r="BH10"/>
  <c r="BX10"/>
  <c r="BI10"/>
  <c r="BY10"/>
  <c r="BJ10"/>
  <c r="BZ10"/>
  <c r="BK10"/>
  <c r="BL10"/>
  <c r="BN10"/>
  <c r="BO10"/>
  <c r="BP10"/>
  <c r="CA10"/>
  <c r="BQ10"/>
  <c r="BR10"/>
  <c r="BT10"/>
  <c r="BU10"/>
  <c r="BV10"/>
  <c r="CB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AZ14"/>
  <c r="BD14"/>
  <c r="BF14"/>
  <c r="BH14"/>
  <c r="BX14"/>
  <c r="BI14"/>
  <c r="BY14"/>
  <c r="BJ14"/>
  <c r="BZ14"/>
  <c r="BK14"/>
  <c r="BL14"/>
  <c r="BN14"/>
  <c r="BO14"/>
  <c r="BP14"/>
  <c r="CA14"/>
  <c r="BQ14"/>
  <c r="BR14"/>
  <c r="BT14"/>
  <c r="BU14"/>
  <c r="BV14"/>
  <c r="CB14"/>
  <c r="CC14"/>
  <c r="AZ15"/>
  <c r="BD15"/>
  <c r="BF15"/>
  <c r="BH15"/>
  <c r="BX15"/>
  <c r="BI15"/>
  <c r="BY15"/>
  <c r="BJ15"/>
  <c r="BZ15"/>
  <c r="BK15"/>
  <c r="BL15"/>
  <c r="BN15"/>
  <c r="BO15"/>
  <c r="BP15"/>
  <c r="CA15"/>
  <c r="BQ15"/>
  <c r="BR15"/>
  <c r="BT15"/>
  <c r="BU15"/>
  <c r="BV15"/>
  <c r="CB15"/>
  <c r="CC15"/>
  <c r="AZ16"/>
  <c r="BD16"/>
  <c r="BF16"/>
  <c r="BH16"/>
  <c r="BX16"/>
  <c r="BI16"/>
  <c r="BY16"/>
  <c r="BJ16"/>
  <c r="BZ16"/>
  <c r="BK16"/>
  <c r="BL16"/>
  <c r="BN16"/>
  <c r="BO16"/>
  <c r="BP16"/>
  <c r="CA16"/>
  <c r="BQ16"/>
  <c r="BR16"/>
  <c r="BT16"/>
  <c r="BU16"/>
  <c r="BV16"/>
  <c r="CB16"/>
  <c r="CC16"/>
  <c r="AZ17"/>
  <c r="BD17"/>
  <c r="BF17"/>
  <c r="BH17"/>
  <c r="BX17"/>
  <c r="BI17"/>
  <c r="BY17"/>
  <c r="BJ17"/>
  <c r="BZ17"/>
  <c r="BK17"/>
  <c r="BL17"/>
  <c r="BN17"/>
  <c r="BO17"/>
  <c r="BP17"/>
  <c r="CA17"/>
  <c r="BQ17"/>
  <c r="BR17"/>
  <c r="BT17"/>
  <c r="BU17"/>
  <c r="BV17"/>
  <c r="CB17"/>
  <c r="CC17"/>
  <c r="AZ18"/>
  <c r="BD18"/>
  <c r="BF18"/>
  <c r="BH18"/>
  <c r="BX18"/>
  <c r="BI18"/>
  <c r="BY18"/>
  <c r="BJ18"/>
  <c r="BZ18"/>
  <c r="BK18"/>
  <c r="BL18"/>
  <c r="BN18"/>
  <c r="BO18"/>
  <c r="BP18"/>
  <c r="CA18"/>
  <c r="BQ18"/>
  <c r="BR18"/>
  <c r="BT18"/>
  <c r="BU18"/>
  <c r="BV18"/>
  <c r="CB18"/>
  <c r="CC18"/>
  <c r="AZ19"/>
  <c r="BD19"/>
  <c r="BF19"/>
  <c r="BH19"/>
  <c r="BX19"/>
  <c r="BI19"/>
  <c r="BY19"/>
  <c r="BJ19"/>
  <c r="BZ19"/>
  <c r="BK19"/>
  <c r="BL19"/>
  <c r="BN19"/>
  <c r="BO19"/>
  <c r="BP19"/>
  <c r="CA19"/>
  <c r="BQ19"/>
  <c r="BR19"/>
  <c r="BT19"/>
  <c r="BU19"/>
  <c r="BV19"/>
  <c r="CB19"/>
  <c r="CC19"/>
  <c r="AZ20"/>
  <c r="BD20"/>
  <c r="BF20"/>
  <c r="BH20"/>
  <c r="BX20"/>
  <c r="BI20"/>
  <c r="BY20"/>
  <c r="BJ20"/>
  <c r="BZ20"/>
  <c r="BK20"/>
  <c r="BL20"/>
  <c r="BN20"/>
  <c r="BO20"/>
  <c r="BP20"/>
  <c r="CA20"/>
  <c r="BQ20"/>
  <c r="BR20"/>
  <c r="BT20"/>
  <c r="BU20"/>
  <c r="BV20"/>
  <c r="CB20"/>
  <c r="CC20"/>
  <c r="AZ21"/>
  <c r="BD21"/>
  <c r="BF21"/>
  <c r="BH21"/>
  <c r="BX21"/>
  <c r="BI21"/>
  <c r="BY21"/>
  <c r="BJ21"/>
  <c r="BZ21"/>
  <c r="BK21"/>
  <c r="BL21"/>
  <c r="BN21"/>
  <c r="BO21"/>
  <c r="BP21"/>
  <c r="CA21"/>
  <c r="BQ21"/>
  <c r="BR21"/>
  <c r="BT21"/>
  <c r="BU21"/>
  <c r="BV21"/>
  <c r="CB21"/>
  <c r="CC21"/>
  <c r="AZ22"/>
  <c r="CC22"/>
  <c r="AZ23"/>
  <c r="CC23"/>
  <c r="AZ24"/>
  <c r="CC24"/>
  <c r="AZ25"/>
  <c r="CC25"/>
  <c r="AZ26"/>
  <c r="CC26"/>
  <c r="AZ27"/>
  <c r="CC27"/>
  <c r="AZ28"/>
  <c r="CC28"/>
  <c r="AZ29"/>
  <c r="CC29"/>
  <c r="AZ30"/>
  <c r="CC30"/>
  <c r="AZ31"/>
  <c r="CC31"/>
  <c r="AZ32"/>
  <c r="CC32"/>
  <c r="BA15" i="17"/>
  <c r="DE15"/>
  <c r="BB15"/>
  <c r="BD15"/>
  <c r="DG15"/>
  <c r="BF15"/>
  <c r="BH15"/>
  <c r="BI15"/>
  <c r="BY15"/>
  <c r="BJ15"/>
  <c r="DK15"/>
  <c r="BK15"/>
  <c r="BL15"/>
  <c r="DM15"/>
  <c r="BN15"/>
  <c r="DN15"/>
  <c r="BO15"/>
  <c r="BP15"/>
  <c r="BQ15"/>
  <c r="DP15"/>
  <c r="BR15"/>
  <c r="DQ15"/>
  <c r="BT15"/>
  <c r="BU15"/>
  <c r="BV15"/>
  <c r="DI15"/>
  <c r="AZ15"/>
  <c r="CE15"/>
  <c r="AZ4" i="18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AZ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BD10"/>
  <c r="BF10"/>
  <c r="BH10"/>
  <c r="BX10"/>
  <c r="BI10"/>
  <c r="BY10"/>
  <c r="BJ10"/>
  <c r="BZ10"/>
  <c r="BK10"/>
  <c r="BL10"/>
  <c r="BN10"/>
  <c r="BO10"/>
  <c r="BP10"/>
  <c r="CA10"/>
  <c r="BQ10"/>
  <c r="BR10"/>
  <c r="BT10"/>
  <c r="BU10"/>
  <c r="BV10"/>
  <c r="CB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AZ14"/>
  <c r="BD14"/>
  <c r="BF14"/>
  <c r="BH14"/>
  <c r="BX14"/>
  <c r="BI14"/>
  <c r="BY14"/>
  <c r="BJ14"/>
  <c r="BZ14"/>
  <c r="BK14"/>
  <c r="BL14"/>
  <c r="BN14"/>
  <c r="BO14"/>
  <c r="BP14"/>
  <c r="CA14"/>
  <c r="BQ14"/>
  <c r="BR14"/>
  <c r="BT14"/>
  <c r="BU14"/>
  <c r="BV14"/>
  <c r="CB14"/>
  <c r="CC14"/>
  <c r="AZ15"/>
  <c r="BD15"/>
  <c r="BF15"/>
  <c r="BH15"/>
  <c r="BX15"/>
  <c r="BI15"/>
  <c r="BY15"/>
  <c r="BJ15"/>
  <c r="BZ15"/>
  <c r="BK15"/>
  <c r="BL15"/>
  <c r="BN15"/>
  <c r="BO15"/>
  <c r="BP15"/>
  <c r="CA15"/>
  <c r="BQ15"/>
  <c r="BR15"/>
  <c r="BT15"/>
  <c r="BU15"/>
  <c r="BV15"/>
  <c r="CB15"/>
  <c r="CC15"/>
  <c r="AZ16"/>
  <c r="BD16"/>
  <c r="BF16"/>
  <c r="BH16"/>
  <c r="BX16"/>
  <c r="BI16"/>
  <c r="BY16"/>
  <c r="BJ16"/>
  <c r="BZ16"/>
  <c r="BK16"/>
  <c r="BL16"/>
  <c r="BN16"/>
  <c r="BO16"/>
  <c r="BP16"/>
  <c r="CA16"/>
  <c r="BQ16"/>
  <c r="BR16"/>
  <c r="BT16"/>
  <c r="BU16"/>
  <c r="BV16"/>
  <c r="CB16"/>
  <c r="CC16"/>
  <c r="AZ17"/>
  <c r="BD17"/>
  <c r="BF17"/>
  <c r="BH17"/>
  <c r="BX17"/>
  <c r="BI17"/>
  <c r="BY17"/>
  <c r="BJ17"/>
  <c r="BZ17"/>
  <c r="BK17"/>
  <c r="BL17"/>
  <c r="BN17"/>
  <c r="BO17"/>
  <c r="BP17"/>
  <c r="CA17"/>
  <c r="BQ17"/>
  <c r="BR17"/>
  <c r="BT17"/>
  <c r="BU17"/>
  <c r="BV17"/>
  <c r="CB17"/>
  <c r="CC17"/>
  <c r="AZ4" i="22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AZ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AZ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BD10"/>
  <c r="BF10"/>
  <c r="BH10"/>
  <c r="BX10"/>
  <c r="BI10"/>
  <c r="BY10"/>
  <c r="BJ10"/>
  <c r="BZ10"/>
  <c r="BK10"/>
  <c r="BL10"/>
  <c r="BN10"/>
  <c r="BO10"/>
  <c r="BP10"/>
  <c r="CA10"/>
  <c r="BQ10"/>
  <c r="BR10"/>
  <c r="BT10"/>
  <c r="BU10"/>
  <c r="BV10"/>
  <c r="CB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AZ14"/>
  <c r="BD14"/>
  <c r="BF14"/>
  <c r="BH14"/>
  <c r="BX14"/>
  <c r="BI14"/>
  <c r="BY14"/>
  <c r="BJ14"/>
  <c r="BZ14"/>
  <c r="BK14"/>
  <c r="BL14"/>
  <c r="BN14"/>
  <c r="BO14"/>
  <c r="BP14"/>
  <c r="CA14"/>
  <c r="BQ14"/>
  <c r="BR14"/>
  <c r="BT14"/>
  <c r="BU14"/>
  <c r="BV14"/>
  <c r="CB14"/>
  <c r="CC14"/>
  <c r="AZ15"/>
  <c r="BD15"/>
  <c r="BF15"/>
  <c r="BH15"/>
  <c r="BX15"/>
  <c r="BI15"/>
  <c r="BY15"/>
  <c r="BJ15"/>
  <c r="BZ15"/>
  <c r="BK15"/>
  <c r="BL15"/>
  <c r="BN15"/>
  <c r="BO15"/>
  <c r="BP15"/>
  <c r="CA15"/>
  <c r="BQ15"/>
  <c r="BR15"/>
  <c r="BT15"/>
  <c r="BU15"/>
  <c r="BV15"/>
  <c r="CB15"/>
  <c r="CC15"/>
  <c r="AZ16"/>
  <c r="BD16"/>
  <c r="BF16"/>
  <c r="BH16"/>
  <c r="BX16"/>
  <c r="BI16"/>
  <c r="BY16"/>
  <c r="BJ16"/>
  <c r="BZ16"/>
  <c r="BK16"/>
  <c r="BL16"/>
  <c r="BN16"/>
  <c r="BO16"/>
  <c r="BP16"/>
  <c r="CA16"/>
  <c r="BQ16"/>
  <c r="BR16"/>
  <c r="BT16"/>
  <c r="BU16"/>
  <c r="BV16"/>
  <c r="CB16"/>
  <c r="CC16"/>
  <c r="AZ17"/>
  <c r="CC17"/>
  <c r="AZ18"/>
  <c r="BD18"/>
  <c r="BF18"/>
  <c r="BH18"/>
  <c r="BX18"/>
  <c r="BI18"/>
  <c r="BY18"/>
  <c r="BJ18"/>
  <c r="BZ18"/>
  <c r="BK18"/>
  <c r="BL18"/>
  <c r="BN18"/>
  <c r="BO18"/>
  <c r="BP18"/>
  <c r="CA18"/>
  <c r="BQ18"/>
  <c r="BR18"/>
  <c r="BT18"/>
  <c r="BU18"/>
  <c r="BV18"/>
  <c r="CB18"/>
  <c r="CC18"/>
  <c r="AZ19"/>
  <c r="BD19"/>
  <c r="BF19"/>
  <c r="BH19"/>
  <c r="BX19"/>
  <c r="BI19"/>
  <c r="BY19"/>
  <c r="BJ19"/>
  <c r="BZ19"/>
  <c r="BK19"/>
  <c r="BL19"/>
  <c r="BN19"/>
  <c r="BO19"/>
  <c r="BP19"/>
  <c r="CA19"/>
  <c r="BQ19"/>
  <c r="BR19"/>
  <c r="BT19"/>
  <c r="BU19"/>
  <c r="BV19"/>
  <c r="CB19"/>
  <c r="CC19"/>
  <c r="AZ20"/>
  <c r="BD20"/>
  <c r="BF20"/>
  <c r="BH20"/>
  <c r="BX20"/>
  <c r="BI20"/>
  <c r="BY20"/>
  <c r="BJ20"/>
  <c r="BZ20"/>
  <c r="BK20"/>
  <c r="BL20"/>
  <c r="BN20"/>
  <c r="BO20"/>
  <c r="BP20"/>
  <c r="CA20"/>
  <c r="BQ20"/>
  <c r="BR20"/>
  <c r="BT20"/>
  <c r="BU20"/>
  <c r="BV20"/>
  <c r="CB20"/>
  <c r="CC20"/>
  <c r="AZ21"/>
  <c r="BD21"/>
  <c r="BF21"/>
  <c r="BH21"/>
  <c r="BX21"/>
  <c r="BI21"/>
  <c r="BY21"/>
  <c r="BJ21"/>
  <c r="BZ21"/>
  <c r="BK21"/>
  <c r="BL21"/>
  <c r="BN21"/>
  <c r="BO21"/>
  <c r="BP21"/>
  <c r="CA21"/>
  <c r="BQ21"/>
  <c r="BR21"/>
  <c r="BT21"/>
  <c r="BU21"/>
  <c r="BV21"/>
  <c r="CB21"/>
  <c r="CC21"/>
  <c r="AZ22"/>
  <c r="BD22"/>
  <c r="BF22"/>
  <c r="BH22"/>
  <c r="BX22"/>
  <c r="BI22"/>
  <c r="BY22"/>
  <c r="BJ22"/>
  <c r="BZ22"/>
  <c r="BK22"/>
  <c r="BL22"/>
  <c r="BN22"/>
  <c r="BO22"/>
  <c r="BP22"/>
  <c r="CA22"/>
  <c r="BQ22"/>
  <c r="BR22"/>
  <c r="BT22"/>
  <c r="BU22"/>
  <c r="BV22"/>
  <c r="CB22"/>
  <c r="CC22"/>
  <c r="AZ23"/>
  <c r="BD23"/>
  <c r="BF23"/>
  <c r="BH23"/>
  <c r="BX23"/>
  <c r="BI23"/>
  <c r="BY23"/>
  <c r="BJ23"/>
  <c r="BZ23"/>
  <c r="BK23"/>
  <c r="BL23"/>
  <c r="BN23"/>
  <c r="BO23"/>
  <c r="BP23"/>
  <c r="CA23"/>
  <c r="BQ23"/>
  <c r="BR23"/>
  <c r="BT23"/>
  <c r="BU23"/>
  <c r="BV23"/>
  <c r="CB23"/>
  <c r="CC23"/>
  <c r="AZ24"/>
  <c r="BD24"/>
  <c r="BF24"/>
  <c r="BH24"/>
  <c r="BX24"/>
  <c r="BI24"/>
  <c r="BY24"/>
  <c r="BJ24"/>
  <c r="BZ24"/>
  <c r="BK24"/>
  <c r="BL24"/>
  <c r="BN24"/>
  <c r="BO24"/>
  <c r="BP24"/>
  <c r="CA24"/>
  <c r="BQ24"/>
  <c r="BR24"/>
  <c r="BT24"/>
  <c r="BU24"/>
  <c r="BV24"/>
  <c r="CB24"/>
  <c r="CC24"/>
  <c r="AZ4" i="19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AZ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BD10"/>
  <c r="BF10"/>
  <c r="BH10"/>
  <c r="BX10"/>
  <c r="BI10"/>
  <c r="BY10"/>
  <c r="BJ10"/>
  <c r="BZ10"/>
  <c r="BK10"/>
  <c r="BL10"/>
  <c r="BN10"/>
  <c r="BO10"/>
  <c r="BP10"/>
  <c r="CA10"/>
  <c r="BQ10"/>
  <c r="BR10"/>
  <c r="BT10"/>
  <c r="BU10"/>
  <c r="BV10"/>
  <c r="CB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AZ14"/>
  <c r="BD14"/>
  <c r="BF14"/>
  <c r="BH14"/>
  <c r="BX14"/>
  <c r="BI14"/>
  <c r="BY14"/>
  <c r="BJ14"/>
  <c r="BZ14"/>
  <c r="BK14"/>
  <c r="BL14"/>
  <c r="BN14"/>
  <c r="BO14"/>
  <c r="BP14"/>
  <c r="CA14"/>
  <c r="BQ14"/>
  <c r="BR14"/>
  <c r="BT14"/>
  <c r="BU14"/>
  <c r="BV14"/>
  <c r="CB14"/>
  <c r="CC14"/>
  <c r="AZ4" i="21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AZ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BD10"/>
  <c r="BF10"/>
  <c r="BH10"/>
  <c r="BX10"/>
  <c r="BI10"/>
  <c r="BY10"/>
  <c r="BJ10"/>
  <c r="BZ10"/>
  <c r="BK10"/>
  <c r="BL10"/>
  <c r="BN10"/>
  <c r="BO10"/>
  <c r="BP10"/>
  <c r="CA10"/>
  <c r="BQ10"/>
  <c r="BR10"/>
  <c r="BT10"/>
  <c r="BU10"/>
  <c r="BV10"/>
  <c r="CB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AZ14"/>
  <c r="CC14"/>
  <c r="AZ15"/>
  <c r="CC15"/>
  <c r="AZ16"/>
  <c r="CC16"/>
  <c r="AZ17"/>
  <c r="CC17"/>
  <c r="AZ4" i="23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AZ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BD10"/>
  <c r="BF10"/>
  <c r="BH10"/>
  <c r="BX10"/>
  <c r="BI10"/>
  <c r="BY10"/>
  <c r="BJ10"/>
  <c r="BZ10"/>
  <c r="BK10"/>
  <c r="BL10"/>
  <c r="BN10"/>
  <c r="BO10"/>
  <c r="BP10"/>
  <c r="CA10"/>
  <c r="BQ10"/>
  <c r="BR10"/>
  <c r="BT10"/>
  <c r="BU10"/>
  <c r="BV10"/>
  <c r="CB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E4" i="2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Z4"/>
  <c r="BA4"/>
  <c r="BB4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Z5"/>
  <c r="BA5"/>
  <c r="BB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Z6"/>
  <c r="BA6"/>
  <c r="BB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Z7"/>
  <c r="BA7"/>
  <c r="BB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Z8"/>
  <c r="BA8"/>
  <c r="BB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Z9"/>
  <c r="BA9"/>
  <c r="BB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Z10"/>
  <c r="CC10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Z11"/>
  <c r="BA11"/>
  <c r="BB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Z12"/>
  <c r="BA12"/>
  <c r="BB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Z13"/>
  <c r="BA13"/>
  <c r="BB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Z14"/>
  <c r="BA14"/>
  <c r="BB14"/>
  <c r="BD14"/>
  <c r="BF14"/>
  <c r="BH14"/>
  <c r="BX14"/>
  <c r="BI14"/>
  <c r="BY14"/>
  <c r="BJ14"/>
  <c r="BZ14"/>
  <c r="BK14"/>
  <c r="BL14"/>
  <c r="BN14"/>
  <c r="BO14"/>
  <c r="BP14"/>
  <c r="CA14"/>
  <c r="BQ14"/>
  <c r="BR14"/>
  <c r="BT14"/>
  <c r="BU14"/>
  <c r="BV14"/>
  <c r="CB14"/>
  <c r="CC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Z15"/>
  <c r="BA15"/>
  <c r="BB15"/>
  <c r="BD15"/>
  <c r="BF15"/>
  <c r="BH15"/>
  <c r="BX15"/>
  <c r="BI15"/>
  <c r="BY15"/>
  <c r="BJ15"/>
  <c r="BZ15"/>
  <c r="BK15"/>
  <c r="BL15"/>
  <c r="BN15"/>
  <c r="BO15"/>
  <c r="BP15"/>
  <c r="CA15"/>
  <c r="BQ15"/>
  <c r="BR15"/>
  <c r="BT15"/>
  <c r="BU15"/>
  <c r="BV15"/>
  <c r="CB15"/>
  <c r="CC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Z16"/>
  <c r="CC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Z17"/>
  <c r="CC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Z18"/>
  <c r="BA18"/>
  <c r="BB18"/>
  <c r="BD18"/>
  <c r="BF18"/>
  <c r="BH18"/>
  <c r="BX18"/>
  <c r="BI18"/>
  <c r="BY18"/>
  <c r="BJ18"/>
  <c r="BZ18"/>
  <c r="BK18"/>
  <c r="BL18"/>
  <c r="BN18"/>
  <c r="BO18"/>
  <c r="BP18"/>
  <c r="CA18"/>
  <c r="BQ18"/>
  <c r="BR18"/>
  <c r="BT18"/>
  <c r="BU18"/>
  <c r="BV18"/>
  <c r="CB18"/>
  <c r="CC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Z19"/>
  <c r="BA19"/>
  <c r="BB19"/>
  <c r="BD19"/>
  <c r="BF19"/>
  <c r="BH19"/>
  <c r="BX19"/>
  <c r="BI19"/>
  <c r="BY19"/>
  <c r="BJ19"/>
  <c r="BZ19"/>
  <c r="BK19"/>
  <c r="BL19"/>
  <c r="BN19"/>
  <c r="BO19"/>
  <c r="BP19"/>
  <c r="CA19"/>
  <c r="BQ19"/>
  <c r="BR19"/>
  <c r="BT19"/>
  <c r="BU19"/>
  <c r="BV19"/>
  <c r="CB19"/>
  <c r="CC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Z20"/>
  <c r="CC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Z21"/>
  <c r="BA21"/>
  <c r="BB21"/>
  <c r="BD21"/>
  <c r="BF21"/>
  <c r="BH21"/>
  <c r="BX21"/>
  <c r="BI21"/>
  <c r="BY21"/>
  <c r="BJ21"/>
  <c r="BZ21"/>
  <c r="BK21"/>
  <c r="BL21"/>
  <c r="BN21"/>
  <c r="BO21"/>
  <c r="BP21"/>
  <c r="CA21"/>
  <c r="BQ21"/>
  <c r="BR21"/>
  <c r="BT21"/>
  <c r="BU21"/>
  <c r="BV21"/>
  <c r="CB21"/>
  <c r="CC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Z22"/>
  <c r="BA22"/>
  <c r="BB22"/>
  <c r="BD22"/>
  <c r="BF22"/>
  <c r="BH22"/>
  <c r="BX22"/>
  <c r="BI22"/>
  <c r="BY22"/>
  <c r="BJ22"/>
  <c r="BZ22"/>
  <c r="BK22"/>
  <c r="BL22"/>
  <c r="BN22"/>
  <c r="BO22"/>
  <c r="BP22"/>
  <c r="CA22"/>
  <c r="BQ22"/>
  <c r="BR22"/>
  <c r="BT22"/>
  <c r="BU22"/>
  <c r="BV22"/>
  <c r="CB22"/>
  <c r="CC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Z23"/>
  <c r="BA23"/>
  <c r="BB23"/>
  <c r="BD23"/>
  <c r="BF23"/>
  <c r="BH23"/>
  <c r="BX23"/>
  <c r="BI23"/>
  <c r="BY23"/>
  <c r="BJ23"/>
  <c r="BZ23"/>
  <c r="BK23"/>
  <c r="BL23"/>
  <c r="BN23"/>
  <c r="BO23"/>
  <c r="BP23"/>
  <c r="CA23"/>
  <c r="BQ23"/>
  <c r="BR23"/>
  <c r="BT23"/>
  <c r="BU23"/>
  <c r="BV23"/>
  <c r="CB23"/>
  <c r="CC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Z24"/>
  <c r="BA24"/>
  <c r="BB24"/>
  <c r="BD24"/>
  <c r="BF24"/>
  <c r="BH24"/>
  <c r="BX24"/>
  <c r="BI24"/>
  <c r="BY24"/>
  <c r="BJ24"/>
  <c r="BZ24"/>
  <c r="BK24"/>
  <c r="BL24"/>
  <c r="BN24"/>
  <c r="BO24"/>
  <c r="BP24"/>
  <c r="CA24"/>
  <c r="BQ24"/>
  <c r="BR24"/>
  <c r="BT24"/>
  <c r="BU24"/>
  <c r="BV24"/>
  <c r="CB24"/>
  <c r="CC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Z25"/>
  <c r="BA25"/>
  <c r="BB25"/>
  <c r="BD25"/>
  <c r="BF25"/>
  <c r="BH25"/>
  <c r="BX25"/>
  <c r="BI25"/>
  <c r="BY25"/>
  <c r="BJ25"/>
  <c r="BZ25"/>
  <c r="BK25"/>
  <c r="BL25"/>
  <c r="BN25"/>
  <c r="BO25"/>
  <c r="BP25"/>
  <c r="CA25"/>
  <c r="BQ25"/>
  <c r="BR25"/>
  <c r="BT25"/>
  <c r="BU25"/>
  <c r="BV25"/>
  <c r="CB25"/>
  <c r="CC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Z26"/>
  <c r="BA26"/>
  <c r="BB26"/>
  <c r="BD26"/>
  <c r="BF26"/>
  <c r="BH26"/>
  <c r="BX26"/>
  <c r="BI26"/>
  <c r="BY26"/>
  <c r="BJ26"/>
  <c r="BZ26"/>
  <c r="BK26"/>
  <c r="BL26"/>
  <c r="BN26"/>
  <c r="BO26"/>
  <c r="BP26"/>
  <c r="CA26"/>
  <c r="BQ26"/>
  <c r="BR26"/>
  <c r="BT26"/>
  <c r="BU26"/>
  <c r="BV26"/>
  <c r="CB26"/>
  <c r="CC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Z27"/>
  <c r="BA27"/>
  <c r="BB27"/>
  <c r="BD27"/>
  <c r="BF27"/>
  <c r="BH27"/>
  <c r="BX27"/>
  <c r="BI27"/>
  <c r="BY27"/>
  <c r="BJ27"/>
  <c r="BZ27"/>
  <c r="BK27"/>
  <c r="BL27"/>
  <c r="BN27"/>
  <c r="BO27"/>
  <c r="BP27"/>
  <c r="CA27"/>
  <c r="BQ27"/>
  <c r="BR27"/>
  <c r="BT27"/>
  <c r="BU27"/>
  <c r="BV27"/>
  <c r="CB27"/>
  <c r="CC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Z28"/>
  <c r="CC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Z29"/>
  <c r="BA29"/>
  <c r="BB29"/>
  <c r="BD29"/>
  <c r="BF29"/>
  <c r="BH29"/>
  <c r="BX29"/>
  <c r="BI29"/>
  <c r="BY29"/>
  <c r="BJ29"/>
  <c r="BZ29"/>
  <c r="BK29"/>
  <c r="BL29"/>
  <c r="BN29"/>
  <c r="BO29"/>
  <c r="BP29"/>
  <c r="CA29"/>
  <c r="BQ29"/>
  <c r="BR29"/>
  <c r="BT29"/>
  <c r="BU29"/>
  <c r="BV29"/>
  <c r="CB29"/>
  <c r="CC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Z30"/>
  <c r="CC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Z31"/>
  <c r="BA31"/>
  <c r="BB31"/>
  <c r="BD31"/>
  <c r="BF31"/>
  <c r="BH31"/>
  <c r="BX31"/>
  <c r="BI31"/>
  <c r="BY31"/>
  <c r="BJ31"/>
  <c r="BZ31"/>
  <c r="BK31"/>
  <c r="BL31"/>
  <c r="BN31"/>
  <c r="BO31"/>
  <c r="BP31"/>
  <c r="CA31"/>
  <c r="BQ31"/>
  <c r="BR31"/>
  <c r="BT31"/>
  <c r="BU31"/>
  <c r="BV31"/>
  <c r="CB31"/>
  <c r="CC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Z32"/>
  <c r="BA32"/>
  <c r="BB32"/>
  <c r="BD32"/>
  <c r="BF32"/>
  <c r="BH32"/>
  <c r="BX32"/>
  <c r="BI32"/>
  <c r="BY32"/>
  <c r="BJ32"/>
  <c r="BZ32"/>
  <c r="BK32"/>
  <c r="BL32"/>
  <c r="BN32"/>
  <c r="BO32"/>
  <c r="BP32"/>
  <c r="CA32"/>
  <c r="BQ32"/>
  <c r="BR32"/>
  <c r="BT32"/>
  <c r="BU32"/>
  <c r="BV32"/>
  <c r="CB32"/>
  <c r="CC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Z33"/>
  <c r="BA33"/>
  <c r="BB33"/>
  <c r="BD33"/>
  <c r="BF33"/>
  <c r="BH33"/>
  <c r="BX33"/>
  <c r="BI33"/>
  <c r="BY33"/>
  <c r="BJ33"/>
  <c r="BZ33"/>
  <c r="BK33"/>
  <c r="BL33"/>
  <c r="BN33"/>
  <c r="BO33"/>
  <c r="BP33"/>
  <c r="CA33"/>
  <c r="BQ33"/>
  <c r="BR33"/>
  <c r="BT33"/>
  <c r="BU33"/>
  <c r="BV33"/>
  <c r="CB33"/>
  <c r="CC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Z34"/>
  <c r="CC34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Z35"/>
  <c r="BA35"/>
  <c r="BB35"/>
  <c r="BD35"/>
  <c r="BF35"/>
  <c r="BH35"/>
  <c r="BX35"/>
  <c r="BI35"/>
  <c r="BY35"/>
  <c r="BJ35"/>
  <c r="BZ35"/>
  <c r="BK35"/>
  <c r="BL35"/>
  <c r="BN35"/>
  <c r="BO35"/>
  <c r="BP35"/>
  <c r="CA35"/>
  <c r="BQ35"/>
  <c r="BR35"/>
  <c r="BT35"/>
  <c r="BU35"/>
  <c r="BV35"/>
  <c r="CB35"/>
  <c r="CC3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Z36"/>
  <c r="BA36"/>
  <c r="BB36"/>
  <c r="BD36"/>
  <c r="BF36"/>
  <c r="BH36"/>
  <c r="BX36"/>
  <c r="BI36"/>
  <c r="BY36"/>
  <c r="BJ36"/>
  <c r="BZ36"/>
  <c r="BK36"/>
  <c r="BL36"/>
  <c r="BN36"/>
  <c r="BO36"/>
  <c r="BP36"/>
  <c r="CA36"/>
  <c r="BQ36"/>
  <c r="BR36"/>
  <c r="BT36"/>
  <c r="BU36"/>
  <c r="BV36"/>
  <c r="CB36"/>
  <c r="CC36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Z37"/>
  <c r="BA37"/>
  <c r="BB37"/>
  <c r="BD37"/>
  <c r="BF37"/>
  <c r="BH37"/>
  <c r="BX37"/>
  <c r="BI37"/>
  <c r="BY37"/>
  <c r="BJ37"/>
  <c r="BZ37"/>
  <c r="BK37"/>
  <c r="BL37"/>
  <c r="BN37"/>
  <c r="BO37"/>
  <c r="BP37"/>
  <c r="CA37"/>
  <c r="BQ37"/>
  <c r="BR37"/>
  <c r="BT37"/>
  <c r="BU37"/>
  <c r="BV37"/>
  <c r="CB37"/>
  <c r="CC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Z38"/>
  <c r="BA38"/>
  <c r="BB38"/>
  <c r="BD38"/>
  <c r="BF38"/>
  <c r="BH38"/>
  <c r="BX38"/>
  <c r="BI38"/>
  <c r="BY38"/>
  <c r="BJ38"/>
  <c r="BZ38"/>
  <c r="BK38"/>
  <c r="BL38"/>
  <c r="BN38"/>
  <c r="BO38"/>
  <c r="BP38"/>
  <c r="CA38"/>
  <c r="BQ38"/>
  <c r="BR38"/>
  <c r="BT38"/>
  <c r="BU38"/>
  <c r="BV38"/>
  <c r="CB38"/>
  <c r="CC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Z39"/>
  <c r="BA39"/>
  <c r="BB39"/>
  <c r="BD39"/>
  <c r="BF39"/>
  <c r="BH39"/>
  <c r="BX39"/>
  <c r="BI39"/>
  <c r="BY39"/>
  <c r="BJ39"/>
  <c r="BZ39"/>
  <c r="BK39"/>
  <c r="BL39"/>
  <c r="BN39"/>
  <c r="BO39"/>
  <c r="BP39"/>
  <c r="CA39"/>
  <c r="BQ39"/>
  <c r="BR39"/>
  <c r="BT39"/>
  <c r="BU39"/>
  <c r="BV39"/>
  <c r="CB39"/>
  <c r="CC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Z40"/>
  <c r="BA40"/>
  <c r="BB40"/>
  <c r="BD40"/>
  <c r="BF40"/>
  <c r="BH40"/>
  <c r="BX40"/>
  <c r="BI40"/>
  <c r="BY40"/>
  <c r="BJ40"/>
  <c r="BZ40"/>
  <c r="BK40"/>
  <c r="BL40"/>
  <c r="BN40"/>
  <c r="BO40"/>
  <c r="BP40"/>
  <c r="CA40"/>
  <c r="BQ40"/>
  <c r="BR40"/>
  <c r="BT40"/>
  <c r="BU40"/>
  <c r="BV40"/>
  <c r="CB40"/>
  <c r="CC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Z41"/>
  <c r="BA41"/>
  <c r="BB41"/>
  <c r="BD41"/>
  <c r="BF41"/>
  <c r="BH41"/>
  <c r="BX41"/>
  <c r="BI41"/>
  <c r="BY41"/>
  <c r="BJ41"/>
  <c r="BZ41"/>
  <c r="BK41"/>
  <c r="BL41"/>
  <c r="BN41"/>
  <c r="BO41"/>
  <c r="BP41"/>
  <c r="CA41"/>
  <c r="BQ41"/>
  <c r="BR41"/>
  <c r="BT41"/>
  <c r="BU41"/>
  <c r="BV41"/>
  <c r="CB41"/>
  <c r="CC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Z42"/>
  <c r="BA42"/>
  <c r="BB42"/>
  <c r="BD42"/>
  <c r="BF42"/>
  <c r="BH42"/>
  <c r="BX42"/>
  <c r="BI42"/>
  <c r="BY42"/>
  <c r="BJ42"/>
  <c r="BZ42"/>
  <c r="BK42"/>
  <c r="BL42"/>
  <c r="BN42"/>
  <c r="BO42"/>
  <c r="BP42"/>
  <c r="CA42"/>
  <c r="BQ42"/>
  <c r="BR42"/>
  <c r="BT42"/>
  <c r="BU42"/>
  <c r="BV42"/>
  <c r="CB42"/>
  <c r="CC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Z43"/>
  <c r="CC43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Z44"/>
  <c r="BA44"/>
  <c r="BB44"/>
  <c r="BD44"/>
  <c r="BF44"/>
  <c r="BH44"/>
  <c r="BX44"/>
  <c r="BI44"/>
  <c r="BY44"/>
  <c r="BJ44"/>
  <c r="BZ44"/>
  <c r="BK44"/>
  <c r="BL44"/>
  <c r="BN44"/>
  <c r="BO44"/>
  <c r="BP44"/>
  <c r="CA44"/>
  <c r="BQ44"/>
  <c r="BR44"/>
  <c r="BT44"/>
  <c r="BU44"/>
  <c r="BV44"/>
  <c r="CB44"/>
  <c r="CC44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Z45"/>
  <c r="CC45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Z46"/>
  <c r="BA46"/>
  <c r="BB46"/>
  <c r="BD46"/>
  <c r="BF46"/>
  <c r="BH46"/>
  <c r="BX46"/>
  <c r="BI46"/>
  <c r="BY46"/>
  <c r="BJ46"/>
  <c r="BZ46"/>
  <c r="BK46"/>
  <c r="BL46"/>
  <c r="BN46"/>
  <c r="BO46"/>
  <c r="BP46"/>
  <c r="CA46"/>
  <c r="BQ46"/>
  <c r="BR46"/>
  <c r="BT46"/>
  <c r="BU46"/>
  <c r="BV46"/>
  <c r="CB46"/>
  <c r="CC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Z47"/>
  <c r="BA47"/>
  <c r="BB47"/>
  <c r="BD47"/>
  <c r="BF47"/>
  <c r="BH47"/>
  <c r="BX47"/>
  <c r="BI47"/>
  <c r="BY47"/>
  <c r="BJ47"/>
  <c r="BZ47"/>
  <c r="BK47"/>
  <c r="BL47"/>
  <c r="BN47"/>
  <c r="BO47"/>
  <c r="BP47"/>
  <c r="CA47"/>
  <c r="BQ47"/>
  <c r="BR47"/>
  <c r="BT47"/>
  <c r="BU47"/>
  <c r="BV47"/>
  <c r="CB47"/>
  <c r="CC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Z48"/>
  <c r="BA48"/>
  <c r="BB48"/>
  <c r="BD48"/>
  <c r="BF48"/>
  <c r="BH48"/>
  <c r="BX48"/>
  <c r="BI48"/>
  <c r="BY48"/>
  <c r="BJ48"/>
  <c r="BZ48"/>
  <c r="BK48"/>
  <c r="BL48"/>
  <c r="BN48"/>
  <c r="BO48"/>
  <c r="BP48"/>
  <c r="CA48"/>
  <c r="BQ48"/>
  <c r="BR48"/>
  <c r="BT48"/>
  <c r="BU48"/>
  <c r="BV48"/>
  <c r="CB48"/>
  <c r="CC48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Z49"/>
  <c r="BA49"/>
  <c r="BB49"/>
  <c r="BD49"/>
  <c r="BF49"/>
  <c r="BH49"/>
  <c r="BX49"/>
  <c r="BI49"/>
  <c r="BY49"/>
  <c r="BJ49"/>
  <c r="BZ49"/>
  <c r="BK49"/>
  <c r="BL49"/>
  <c r="BN49"/>
  <c r="BO49"/>
  <c r="BP49"/>
  <c r="CA49"/>
  <c r="BQ49"/>
  <c r="BR49"/>
  <c r="BT49"/>
  <c r="BU49"/>
  <c r="BV49"/>
  <c r="CB49"/>
  <c r="CC49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Z50"/>
  <c r="BA50"/>
  <c r="BB50"/>
  <c r="BD50"/>
  <c r="BF50"/>
  <c r="BH50"/>
  <c r="BX50"/>
  <c r="BI50"/>
  <c r="BY50"/>
  <c r="BJ50"/>
  <c r="BZ50"/>
  <c r="BK50"/>
  <c r="BL50"/>
  <c r="BN50"/>
  <c r="BO50"/>
  <c r="BP50"/>
  <c r="CA50"/>
  <c r="BQ50"/>
  <c r="BR50"/>
  <c r="BT50"/>
  <c r="BU50"/>
  <c r="BV50"/>
  <c r="CB50"/>
  <c r="CC50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Z51"/>
  <c r="BA51"/>
  <c r="BB51"/>
  <c r="BD51"/>
  <c r="BF51"/>
  <c r="BH51"/>
  <c r="BX51"/>
  <c r="BI51"/>
  <c r="BY51"/>
  <c r="BJ51"/>
  <c r="BZ51"/>
  <c r="BK51"/>
  <c r="BL51"/>
  <c r="BN51"/>
  <c r="BO51"/>
  <c r="BP51"/>
  <c r="CA51"/>
  <c r="BQ51"/>
  <c r="BR51"/>
  <c r="BT51"/>
  <c r="BU51"/>
  <c r="BV51"/>
  <c r="CB51"/>
  <c r="CC51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Z52"/>
  <c r="BA52"/>
  <c r="BB52"/>
  <c r="BD52"/>
  <c r="BF52"/>
  <c r="BH52"/>
  <c r="BX52"/>
  <c r="BI52"/>
  <c r="BY52"/>
  <c r="BJ52"/>
  <c r="BZ52"/>
  <c r="BK52"/>
  <c r="BL52"/>
  <c r="BN52"/>
  <c r="BO52"/>
  <c r="BP52"/>
  <c r="CA52"/>
  <c r="BQ52"/>
  <c r="BR52"/>
  <c r="BT52"/>
  <c r="BU52"/>
  <c r="BV52"/>
  <c r="CB52"/>
  <c r="CC52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Z53"/>
  <c r="BA53"/>
  <c r="BB53"/>
  <c r="BD53"/>
  <c r="BF53"/>
  <c r="BH53"/>
  <c r="BX53"/>
  <c r="BI53"/>
  <c r="BY53"/>
  <c r="BJ53"/>
  <c r="BZ53"/>
  <c r="BK53"/>
  <c r="BL53"/>
  <c r="BN53"/>
  <c r="BO53"/>
  <c r="BP53"/>
  <c r="CA53"/>
  <c r="BQ53"/>
  <c r="BR53"/>
  <c r="BT53"/>
  <c r="BU53"/>
  <c r="BV53"/>
  <c r="CB53"/>
  <c r="CC53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Z54"/>
  <c r="BA54"/>
  <c r="BB54"/>
  <c r="BD54"/>
  <c r="BF54"/>
  <c r="BH54"/>
  <c r="BX54"/>
  <c r="BI54"/>
  <c r="BY54"/>
  <c r="BJ54"/>
  <c r="BZ54"/>
  <c r="BK54"/>
  <c r="BL54"/>
  <c r="BN54"/>
  <c r="BO54"/>
  <c r="BP54"/>
  <c r="CA54"/>
  <c r="BQ54"/>
  <c r="BR54"/>
  <c r="BT54"/>
  <c r="BU54"/>
  <c r="BV54"/>
  <c r="CB54"/>
  <c r="CC54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Z55"/>
  <c r="BA55"/>
  <c r="BB55"/>
  <c r="BD55"/>
  <c r="BF55"/>
  <c r="BH55"/>
  <c r="BX55"/>
  <c r="BI55"/>
  <c r="BY55"/>
  <c r="BJ55"/>
  <c r="BZ55"/>
  <c r="BK55"/>
  <c r="BL55"/>
  <c r="BN55"/>
  <c r="BO55"/>
  <c r="BP55"/>
  <c r="CA55"/>
  <c r="BQ55"/>
  <c r="BR55"/>
  <c r="BT55"/>
  <c r="BU55"/>
  <c r="BV55"/>
  <c r="CB55"/>
  <c r="CC55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Z56"/>
  <c r="BA56"/>
  <c r="BB56"/>
  <c r="BD56"/>
  <c r="BF56"/>
  <c r="BH56"/>
  <c r="BX56"/>
  <c r="BI56"/>
  <c r="BY56"/>
  <c r="BJ56"/>
  <c r="BZ56"/>
  <c r="BK56"/>
  <c r="BL56"/>
  <c r="BN56"/>
  <c r="BO56"/>
  <c r="BP56"/>
  <c r="CA56"/>
  <c r="BQ56"/>
  <c r="BR56"/>
  <c r="BT56"/>
  <c r="BU56"/>
  <c r="BV56"/>
  <c r="CB56"/>
  <c r="CC56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Z57"/>
  <c r="BA57"/>
  <c r="BB57"/>
  <c r="BD57"/>
  <c r="BF57"/>
  <c r="BH57"/>
  <c r="BX57"/>
  <c r="BI57"/>
  <c r="BY57"/>
  <c r="BJ57"/>
  <c r="BZ57"/>
  <c r="BK57"/>
  <c r="BL57"/>
  <c r="BN57"/>
  <c r="BO57"/>
  <c r="BP57"/>
  <c r="CA57"/>
  <c r="BQ57"/>
  <c r="BR57"/>
  <c r="BT57"/>
  <c r="BU57"/>
  <c r="BV57"/>
  <c r="CB57"/>
  <c r="CC57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Z58"/>
  <c r="BA58"/>
  <c r="BB58"/>
  <c r="BD58"/>
  <c r="BF58"/>
  <c r="BH58"/>
  <c r="BX58"/>
  <c r="BI58"/>
  <c r="BY58"/>
  <c r="BJ58"/>
  <c r="BZ58"/>
  <c r="BK58"/>
  <c r="BL58"/>
  <c r="BN58"/>
  <c r="BO58"/>
  <c r="BP58"/>
  <c r="CA58"/>
  <c r="BQ58"/>
  <c r="BR58"/>
  <c r="BT58"/>
  <c r="BU58"/>
  <c r="BV58"/>
  <c r="CB58"/>
  <c r="CC58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Z59"/>
  <c r="BA59"/>
  <c r="BB59"/>
  <c r="BD59"/>
  <c r="BF59"/>
  <c r="BH59"/>
  <c r="BX59"/>
  <c r="BI59"/>
  <c r="BY59"/>
  <c r="BJ59"/>
  <c r="BZ59"/>
  <c r="BK59"/>
  <c r="BL59"/>
  <c r="BN59"/>
  <c r="BO59"/>
  <c r="BP59"/>
  <c r="CA59"/>
  <c r="BQ59"/>
  <c r="BR59"/>
  <c r="BT59"/>
  <c r="BU59"/>
  <c r="BV59"/>
  <c r="CB59"/>
  <c r="CC59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Z60"/>
  <c r="BA60"/>
  <c r="BB60"/>
  <c r="BD60"/>
  <c r="BF60"/>
  <c r="BH60"/>
  <c r="BX60"/>
  <c r="BI60"/>
  <c r="BY60"/>
  <c r="BJ60"/>
  <c r="BZ60"/>
  <c r="BK60"/>
  <c r="BL60"/>
  <c r="BN60"/>
  <c r="BO60"/>
  <c r="BP60"/>
  <c r="CA60"/>
  <c r="BQ60"/>
  <c r="BR60"/>
  <c r="BT60"/>
  <c r="BU60"/>
  <c r="BV60"/>
  <c r="CB60"/>
  <c r="CC60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Z61"/>
  <c r="BA61"/>
  <c r="BB61"/>
  <c r="BD61"/>
  <c r="BF61"/>
  <c r="BH61"/>
  <c r="BX61"/>
  <c r="BI61"/>
  <c r="BY61"/>
  <c r="BJ61"/>
  <c r="BZ61"/>
  <c r="BK61"/>
  <c r="BL61"/>
  <c r="BN61"/>
  <c r="BO61"/>
  <c r="BP61"/>
  <c r="CA61"/>
  <c r="BQ61"/>
  <c r="BR61"/>
  <c r="BT61"/>
  <c r="BU61"/>
  <c r="BV61"/>
  <c r="CB61"/>
  <c r="CC61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Z62"/>
  <c r="BA62"/>
  <c r="BB62"/>
  <c r="BD62"/>
  <c r="BF62"/>
  <c r="BH62"/>
  <c r="BX62"/>
  <c r="BI62"/>
  <c r="BY62"/>
  <c r="BJ62"/>
  <c r="BZ62"/>
  <c r="BK62"/>
  <c r="BL62"/>
  <c r="BN62"/>
  <c r="BO62"/>
  <c r="BP62"/>
  <c r="CA62"/>
  <c r="BQ62"/>
  <c r="BR62"/>
  <c r="BT62"/>
  <c r="BU62"/>
  <c r="BV62"/>
  <c r="CB62"/>
  <c r="CC62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Z63"/>
  <c r="BA63"/>
  <c r="BB63"/>
  <c r="BD63"/>
  <c r="BF63"/>
  <c r="BH63"/>
  <c r="BX63"/>
  <c r="BI63"/>
  <c r="BY63"/>
  <c r="BJ63"/>
  <c r="BZ63"/>
  <c r="BK63"/>
  <c r="BL63"/>
  <c r="BN63"/>
  <c r="BO63"/>
  <c r="BP63"/>
  <c r="CA63"/>
  <c r="BQ63"/>
  <c r="BR63"/>
  <c r="BT63"/>
  <c r="BU63"/>
  <c r="BV63"/>
  <c r="CB63"/>
  <c r="CC63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Z64"/>
  <c r="BA64"/>
  <c r="BB64"/>
  <c r="BD64"/>
  <c r="BF64"/>
  <c r="BH64"/>
  <c r="BX64"/>
  <c r="BI64"/>
  <c r="BY64"/>
  <c r="BJ64"/>
  <c r="BZ64"/>
  <c r="BK64"/>
  <c r="BL64"/>
  <c r="BN64"/>
  <c r="BO64"/>
  <c r="BP64"/>
  <c r="CA64"/>
  <c r="BQ64"/>
  <c r="BR64"/>
  <c r="BT64"/>
  <c r="BU64"/>
  <c r="BV64"/>
  <c r="CB64"/>
  <c r="CC64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Z65"/>
  <c r="BA65"/>
  <c r="BB65"/>
  <c r="BD65"/>
  <c r="BF65"/>
  <c r="BH65"/>
  <c r="BX65"/>
  <c r="BI65"/>
  <c r="BY65"/>
  <c r="BJ65"/>
  <c r="BZ65"/>
  <c r="BK65"/>
  <c r="BL65"/>
  <c r="BN65"/>
  <c r="BO65"/>
  <c r="BP65"/>
  <c r="CA65"/>
  <c r="BQ65"/>
  <c r="BR65"/>
  <c r="BT65"/>
  <c r="BU65"/>
  <c r="BV65"/>
  <c r="CB65"/>
  <c r="CC65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Z66"/>
  <c r="BA66"/>
  <c r="BB66"/>
  <c r="BD66"/>
  <c r="BF66"/>
  <c r="BH66"/>
  <c r="BX66"/>
  <c r="BI66"/>
  <c r="BY66"/>
  <c r="BJ66"/>
  <c r="BZ66"/>
  <c r="BK66"/>
  <c r="BL66"/>
  <c r="BN66"/>
  <c r="BO66"/>
  <c r="BP66"/>
  <c r="CA66"/>
  <c r="BQ66"/>
  <c r="BR66"/>
  <c r="BT66"/>
  <c r="BU66"/>
  <c r="BV66"/>
  <c r="CB66"/>
  <c r="CC66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Z67"/>
  <c r="BA67"/>
  <c r="BB67"/>
  <c r="BD67"/>
  <c r="BF67"/>
  <c r="BH67"/>
  <c r="BX67"/>
  <c r="BI67"/>
  <c r="BY67"/>
  <c r="BJ67"/>
  <c r="BZ67"/>
  <c r="BK67"/>
  <c r="BL67"/>
  <c r="BN67"/>
  <c r="BO67"/>
  <c r="BP67"/>
  <c r="CA67"/>
  <c r="BQ67"/>
  <c r="BR67"/>
  <c r="BT67"/>
  <c r="BU67"/>
  <c r="BV67"/>
  <c r="CB67"/>
  <c r="CC67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Z68"/>
  <c r="BA68"/>
  <c r="BB68"/>
  <c r="BD68"/>
  <c r="BF68"/>
  <c r="BH68"/>
  <c r="BX68"/>
  <c r="BI68"/>
  <c r="BY68"/>
  <c r="BJ68"/>
  <c r="BZ68"/>
  <c r="BK68"/>
  <c r="BL68"/>
  <c r="BN68"/>
  <c r="BO68"/>
  <c r="BP68"/>
  <c r="CA68"/>
  <c r="BQ68"/>
  <c r="BR68"/>
  <c r="BT68"/>
  <c r="BU68"/>
  <c r="BV68"/>
  <c r="CB68"/>
  <c r="CC68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Z69"/>
  <c r="BA69"/>
  <c r="BB69"/>
  <c r="BD69"/>
  <c r="BF69"/>
  <c r="BH69"/>
  <c r="BX69"/>
  <c r="BI69"/>
  <c r="BY69"/>
  <c r="BJ69"/>
  <c r="BZ69"/>
  <c r="BK69"/>
  <c r="BL69"/>
  <c r="BN69"/>
  <c r="BO69"/>
  <c r="BP69"/>
  <c r="CA69"/>
  <c r="BQ69"/>
  <c r="BR69"/>
  <c r="BT69"/>
  <c r="BU69"/>
  <c r="BV69"/>
  <c r="CB69"/>
  <c r="CC69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Z70"/>
  <c r="BA70"/>
  <c r="BB70"/>
  <c r="BD70"/>
  <c r="BF70"/>
  <c r="BH70"/>
  <c r="BX70"/>
  <c r="BI70"/>
  <c r="BY70"/>
  <c r="BJ70"/>
  <c r="BZ70"/>
  <c r="BK70"/>
  <c r="BL70"/>
  <c r="BN70"/>
  <c r="BO70"/>
  <c r="BP70"/>
  <c r="CA70"/>
  <c r="BQ70"/>
  <c r="BR70"/>
  <c r="BT70"/>
  <c r="BU70"/>
  <c r="BV70"/>
  <c r="CB70"/>
  <c r="CC70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Z71"/>
  <c r="BA71"/>
  <c r="BB71"/>
  <c r="BD71"/>
  <c r="BF71"/>
  <c r="BH71"/>
  <c r="BX71"/>
  <c r="BI71"/>
  <c r="BY71"/>
  <c r="BJ71"/>
  <c r="BZ71"/>
  <c r="BK71"/>
  <c r="BL71"/>
  <c r="BN71"/>
  <c r="BO71"/>
  <c r="BP71"/>
  <c r="CA71"/>
  <c r="BQ71"/>
  <c r="BR71"/>
  <c r="BT71"/>
  <c r="BU71"/>
  <c r="BV71"/>
  <c r="CB71"/>
  <c r="CC7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Z72"/>
  <c r="BA72"/>
  <c r="BB72"/>
  <c r="BD72"/>
  <c r="BF72"/>
  <c r="BH72"/>
  <c r="BX72"/>
  <c r="BI72"/>
  <c r="BY72"/>
  <c r="BJ72"/>
  <c r="BZ72"/>
  <c r="BK72"/>
  <c r="BL72"/>
  <c r="BN72"/>
  <c r="BO72"/>
  <c r="BP72"/>
  <c r="CA72"/>
  <c r="BQ72"/>
  <c r="BR72"/>
  <c r="BT72"/>
  <c r="BU72"/>
  <c r="BV72"/>
  <c r="CB72"/>
  <c r="CC72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Z73"/>
  <c r="BA73"/>
  <c r="BB73"/>
  <c r="BD73"/>
  <c r="BF73"/>
  <c r="BH73"/>
  <c r="BX73"/>
  <c r="BI73"/>
  <c r="BY73"/>
  <c r="BJ73"/>
  <c r="BZ73"/>
  <c r="BK73"/>
  <c r="BL73"/>
  <c r="BN73"/>
  <c r="BO73"/>
  <c r="BP73"/>
  <c r="CA73"/>
  <c r="BQ73"/>
  <c r="BR73"/>
  <c r="BT73"/>
  <c r="BU73"/>
  <c r="BV73"/>
  <c r="CB73"/>
  <c r="CC73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Z74"/>
  <c r="BA74"/>
  <c r="BB74"/>
  <c r="BD74"/>
  <c r="BF74"/>
  <c r="BH74"/>
  <c r="BX74"/>
  <c r="BI74"/>
  <c r="BY74"/>
  <c r="BJ74"/>
  <c r="BZ74"/>
  <c r="BK74"/>
  <c r="BL74"/>
  <c r="BN74"/>
  <c r="BO74"/>
  <c r="BP74"/>
  <c r="CA74"/>
  <c r="BQ74"/>
  <c r="BR74"/>
  <c r="BT74"/>
  <c r="BU74"/>
  <c r="BV74"/>
  <c r="CB74"/>
  <c r="CC74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Z75"/>
  <c r="BA75"/>
  <c r="BB75"/>
  <c r="BD75"/>
  <c r="BF75"/>
  <c r="BH75"/>
  <c r="BX75"/>
  <c r="BI75"/>
  <c r="BY75"/>
  <c r="BJ75"/>
  <c r="BZ75"/>
  <c r="BK75"/>
  <c r="BL75"/>
  <c r="BN75"/>
  <c r="BO75"/>
  <c r="BP75"/>
  <c r="CA75"/>
  <c r="BQ75"/>
  <c r="BR75"/>
  <c r="BT75"/>
  <c r="BU75"/>
  <c r="BV75"/>
  <c r="CB75"/>
  <c r="CC75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Z76"/>
  <c r="BA76"/>
  <c r="BB76"/>
  <c r="BD76"/>
  <c r="BF76"/>
  <c r="BH76"/>
  <c r="BX76"/>
  <c r="BI76"/>
  <c r="BY76"/>
  <c r="BJ76"/>
  <c r="BZ76"/>
  <c r="BK76"/>
  <c r="BL76"/>
  <c r="BN76"/>
  <c r="BO76"/>
  <c r="BP76"/>
  <c r="CA76"/>
  <c r="BQ76"/>
  <c r="BR76"/>
  <c r="BT76"/>
  <c r="BU76"/>
  <c r="BV76"/>
  <c r="CB76"/>
  <c r="CC76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Z77"/>
  <c r="BA77"/>
  <c r="BB77"/>
  <c r="BD77"/>
  <c r="BF77"/>
  <c r="BH77"/>
  <c r="BX77"/>
  <c r="BI77"/>
  <c r="BY77"/>
  <c r="BJ77"/>
  <c r="BZ77"/>
  <c r="BK77"/>
  <c r="BL77"/>
  <c r="BN77"/>
  <c r="BO77"/>
  <c r="BP77"/>
  <c r="CA77"/>
  <c r="BQ77"/>
  <c r="BR77"/>
  <c r="BT77"/>
  <c r="BU77"/>
  <c r="BV77"/>
  <c r="CB77"/>
  <c r="CC77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Z78"/>
  <c r="BA78"/>
  <c r="BB78"/>
  <c r="BD78"/>
  <c r="BF78"/>
  <c r="BH78"/>
  <c r="BX78"/>
  <c r="BI78"/>
  <c r="BY78"/>
  <c r="BJ78"/>
  <c r="BZ78"/>
  <c r="BK78"/>
  <c r="BL78"/>
  <c r="BN78"/>
  <c r="BO78"/>
  <c r="BP78"/>
  <c r="CA78"/>
  <c r="BQ78"/>
  <c r="BR78"/>
  <c r="BT78"/>
  <c r="BU78"/>
  <c r="BV78"/>
  <c r="CB78"/>
  <c r="CC78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Z79"/>
  <c r="BA79"/>
  <c r="BB79"/>
  <c r="BD79"/>
  <c r="BF79"/>
  <c r="BH79"/>
  <c r="BX79"/>
  <c r="BI79"/>
  <c r="BY79"/>
  <c r="BJ79"/>
  <c r="BZ79"/>
  <c r="BK79"/>
  <c r="BL79"/>
  <c r="BN79"/>
  <c r="BO79"/>
  <c r="BP79"/>
  <c r="CA79"/>
  <c r="BQ79"/>
  <c r="BR79"/>
  <c r="BT79"/>
  <c r="BU79"/>
  <c r="BV79"/>
  <c r="CB79"/>
  <c r="CC79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Z80"/>
  <c r="BA80"/>
  <c r="BB80"/>
  <c r="BD80"/>
  <c r="BF80"/>
  <c r="BH80"/>
  <c r="BX80"/>
  <c r="BI80"/>
  <c r="BY80"/>
  <c r="BJ80"/>
  <c r="BZ80"/>
  <c r="BK80"/>
  <c r="BL80"/>
  <c r="BN80"/>
  <c r="BO80"/>
  <c r="BP80"/>
  <c r="CA80"/>
  <c r="BQ80"/>
  <c r="BR80"/>
  <c r="BT80"/>
  <c r="BU80"/>
  <c r="BV80"/>
  <c r="CB80"/>
  <c r="CC80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Z81"/>
  <c r="BA81"/>
  <c r="BB81"/>
  <c r="BD81"/>
  <c r="BF81"/>
  <c r="BH81"/>
  <c r="BX81"/>
  <c r="BI81"/>
  <c r="BY81"/>
  <c r="BJ81"/>
  <c r="BZ81"/>
  <c r="BK81"/>
  <c r="BL81"/>
  <c r="BN81"/>
  <c r="BO81"/>
  <c r="BP81"/>
  <c r="CA81"/>
  <c r="BQ81"/>
  <c r="BR81"/>
  <c r="BT81"/>
  <c r="BU81"/>
  <c r="BV81"/>
  <c r="CB81"/>
  <c r="CC81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Z82"/>
  <c r="BA82"/>
  <c r="BB82"/>
  <c r="BD82"/>
  <c r="BF82"/>
  <c r="BH82"/>
  <c r="BX82"/>
  <c r="BI82"/>
  <c r="BY82"/>
  <c r="BJ82"/>
  <c r="BZ82"/>
  <c r="BK82"/>
  <c r="BL82"/>
  <c r="BN82"/>
  <c r="BO82"/>
  <c r="BP82"/>
  <c r="CA82"/>
  <c r="BQ82"/>
  <c r="BR82"/>
  <c r="BT82"/>
  <c r="BU82"/>
  <c r="BV82"/>
  <c r="CB82"/>
  <c r="CC82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Z83"/>
  <c r="BA83"/>
  <c r="BB83"/>
  <c r="BD83"/>
  <c r="BF83"/>
  <c r="BH83"/>
  <c r="BX83"/>
  <c r="BI83"/>
  <c r="BY83"/>
  <c r="BJ83"/>
  <c r="BZ83"/>
  <c r="BK83"/>
  <c r="BL83"/>
  <c r="BN83"/>
  <c r="BO83"/>
  <c r="BP83"/>
  <c r="CA83"/>
  <c r="BQ83"/>
  <c r="BR83"/>
  <c r="BT83"/>
  <c r="BU83"/>
  <c r="BV83"/>
  <c r="CB83"/>
  <c r="CC83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Z84"/>
  <c r="CC84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Z85"/>
  <c r="CC85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Z86"/>
  <c r="CC86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Z87"/>
  <c r="CC87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Z88"/>
  <c r="CC88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Z89"/>
  <c r="CC89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Z90"/>
  <c r="CC90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Z91"/>
  <c r="CC91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Z92"/>
  <c r="CC92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Z93"/>
  <c r="CC93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Z94"/>
  <c r="CC94"/>
  <c r="CC105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Z109"/>
  <c r="BA109"/>
  <c r="BB109"/>
  <c r="BD109"/>
  <c r="BF109"/>
  <c r="BH109"/>
  <c r="BX109"/>
  <c r="BI109"/>
  <c r="BY109"/>
  <c r="BJ109"/>
  <c r="BZ109"/>
  <c r="BK109"/>
  <c r="BL109"/>
  <c r="BN109"/>
  <c r="BO109"/>
  <c r="BP109"/>
  <c r="CA109"/>
  <c r="BQ109"/>
  <c r="BR109"/>
  <c r="BT109"/>
  <c r="BU109"/>
  <c r="BV109"/>
  <c r="CB109"/>
  <c r="CC109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Z110"/>
  <c r="BA110"/>
  <c r="BB110"/>
  <c r="BD110"/>
  <c r="BF110"/>
  <c r="BH110"/>
  <c r="BX110"/>
  <c r="BI110"/>
  <c r="BY110"/>
  <c r="BJ110"/>
  <c r="BZ110"/>
  <c r="BK110"/>
  <c r="BL110"/>
  <c r="BN110"/>
  <c r="BO110"/>
  <c r="BP110"/>
  <c r="CA110"/>
  <c r="BQ110"/>
  <c r="BR110"/>
  <c r="BT110"/>
  <c r="BU110"/>
  <c r="BV110"/>
  <c r="CB110"/>
  <c r="CC110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Z111"/>
  <c r="BA111"/>
  <c r="BB111"/>
  <c r="BD111"/>
  <c r="BF111"/>
  <c r="BH111"/>
  <c r="BX111"/>
  <c r="BI111"/>
  <c r="BY111"/>
  <c r="BJ111"/>
  <c r="BZ111"/>
  <c r="BK111"/>
  <c r="BL111"/>
  <c r="BN111"/>
  <c r="BO111"/>
  <c r="BP111"/>
  <c r="CA111"/>
  <c r="BQ111"/>
  <c r="BR111"/>
  <c r="BT111"/>
  <c r="BU111"/>
  <c r="BV111"/>
  <c r="CB111"/>
  <c r="CC111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Z112"/>
  <c r="BA112"/>
  <c r="BB112"/>
  <c r="BD112"/>
  <c r="BF112"/>
  <c r="BH112"/>
  <c r="BX112"/>
  <c r="BI112"/>
  <c r="BY112"/>
  <c r="BJ112"/>
  <c r="BZ112"/>
  <c r="BK112"/>
  <c r="BL112"/>
  <c r="BN112"/>
  <c r="BO112"/>
  <c r="BP112"/>
  <c r="CA112"/>
  <c r="BQ112"/>
  <c r="BR112"/>
  <c r="BT112"/>
  <c r="BU112"/>
  <c r="BV112"/>
  <c r="CB112"/>
  <c r="CC112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Z113"/>
  <c r="BA113"/>
  <c r="BB113"/>
  <c r="BD113"/>
  <c r="BF113"/>
  <c r="BH113"/>
  <c r="BX113"/>
  <c r="BI113"/>
  <c r="BY113"/>
  <c r="BJ113"/>
  <c r="BZ113"/>
  <c r="BK113"/>
  <c r="BL113"/>
  <c r="BN113"/>
  <c r="BO113"/>
  <c r="BP113"/>
  <c r="CA113"/>
  <c r="BQ113"/>
  <c r="BR113"/>
  <c r="BT113"/>
  <c r="BU113"/>
  <c r="BV113"/>
  <c r="CB113"/>
  <c r="CC113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Z114"/>
  <c r="BA114"/>
  <c r="BB114"/>
  <c r="BD114"/>
  <c r="BF114"/>
  <c r="BH114"/>
  <c r="BX114"/>
  <c r="BI114"/>
  <c r="BY114"/>
  <c r="BJ114"/>
  <c r="BZ114"/>
  <c r="BK114"/>
  <c r="BL114"/>
  <c r="BN114"/>
  <c r="BO114"/>
  <c r="BP114"/>
  <c r="CA114"/>
  <c r="BQ114"/>
  <c r="BR114"/>
  <c r="BT114"/>
  <c r="BU114"/>
  <c r="BV114"/>
  <c r="CB114"/>
  <c r="CC114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Z115"/>
  <c r="BA115"/>
  <c r="BB115"/>
  <c r="BD115"/>
  <c r="BF115"/>
  <c r="BH115"/>
  <c r="BX115"/>
  <c r="BI115"/>
  <c r="BY115"/>
  <c r="BJ115"/>
  <c r="BZ115"/>
  <c r="BK115"/>
  <c r="BL115"/>
  <c r="BN115"/>
  <c r="BO115"/>
  <c r="BP115"/>
  <c r="CA115"/>
  <c r="BQ115"/>
  <c r="BR115"/>
  <c r="BT115"/>
  <c r="BU115"/>
  <c r="BV115"/>
  <c r="CB115"/>
  <c r="CC115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Z116"/>
  <c r="BA116"/>
  <c r="BB116"/>
  <c r="BD116"/>
  <c r="BF116"/>
  <c r="BH116"/>
  <c r="BX116"/>
  <c r="BI116"/>
  <c r="BY116"/>
  <c r="BJ116"/>
  <c r="BZ116"/>
  <c r="BK116"/>
  <c r="BL116"/>
  <c r="BN116"/>
  <c r="BO116"/>
  <c r="BP116"/>
  <c r="CA116"/>
  <c r="BQ116"/>
  <c r="BR116"/>
  <c r="BT116"/>
  <c r="BU116"/>
  <c r="BV116"/>
  <c r="CB116"/>
  <c r="CC116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Z117"/>
  <c r="BA117"/>
  <c r="BB117"/>
  <c r="BD117"/>
  <c r="BF117"/>
  <c r="BH117"/>
  <c r="BX117"/>
  <c r="BI117"/>
  <c r="BY117"/>
  <c r="BJ117"/>
  <c r="BZ117"/>
  <c r="BK117"/>
  <c r="BL117"/>
  <c r="BN117"/>
  <c r="BO117"/>
  <c r="BP117"/>
  <c r="CA117"/>
  <c r="BQ117"/>
  <c r="BR117"/>
  <c r="BT117"/>
  <c r="BU117"/>
  <c r="BV117"/>
  <c r="CB117"/>
  <c r="CC117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Z118"/>
  <c r="BA118"/>
  <c r="BB118"/>
  <c r="BD118"/>
  <c r="BF118"/>
  <c r="BH118"/>
  <c r="BX118"/>
  <c r="BI118"/>
  <c r="BY118"/>
  <c r="BJ118"/>
  <c r="BZ118"/>
  <c r="BK118"/>
  <c r="BL118"/>
  <c r="BN118"/>
  <c r="BO118"/>
  <c r="BP118"/>
  <c r="CA118"/>
  <c r="BQ118"/>
  <c r="BR118"/>
  <c r="BT118"/>
  <c r="BU118"/>
  <c r="BV118"/>
  <c r="CB118"/>
  <c r="CC118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Z119"/>
  <c r="BA119"/>
  <c r="BB119"/>
  <c r="BD119"/>
  <c r="BF119"/>
  <c r="BH119"/>
  <c r="BX119"/>
  <c r="BI119"/>
  <c r="BY119"/>
  <c r="BJ119"/>
  <c r="BZ119"/>
  <c r="BK119"/>
  <c r="BL119"/>
  <c r="BN119"/>
  <c r="BO119"/>
  <c r="BP119"/>
  <c r="CA119"/>
  <c r="BQ119"/>
  <c r="BR119"/>
  <c r="BT119"/>
  <c r="BU119"/>
  <c r="BV119"/>
  <c r="CB119"/>
  <c r="CC119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Z120"/>
  <c r="BA120"/>
  <c r="BB120"/>
  <c r="BD120"/>
  <c r="BF120"/>
  <c r="BH120"/>
  <c r="BX120"/>
  <c r="BI120"/>
  <c r="BY120"/>
  <c r="BJ120"/>
  <c r="BZ120"/>
  <c r="BK120"/>
  <c r="BL120"/>
  <c r="BN120"/>
  <c r="BO120"/>
  <c r="BP120"/>
  <c r="CA120"/>
  <c r="BQ120"/>
  <c r="BR120"/>
  <c r="BT120"/>
  <c r="BU120"/>
  <c r="BV120"/>
  <c r="CB120"/>
  <c r="CC120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Z121"/>
  <c r="BA121"/>
  <c r="BB121"/>
  <c r="BD121"/>
  <c r="BF121"/>
  <c r="BH121"/>
  <c r="BX121"/>
  <c r="BI121"/>
  <c r="BY121"/>
  <c r="BJ121"/>
  <c r="BZ121"/>
  <c r="BK121"/>
  <c r="BL121"/>
  <c r="BN121"/>
  <c r="BO121"/>
  <c r="BP121"/>
  <c r="CA121"/>
  <c r="BQ121"/>
  <c r="BR121"/>
  <c r="BT121"/>
  <c r="BU121"/>
  <c r="BV121"/>
  <c r="CB121"/>
  <c r="CC121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Z122"/>
  <c r="BA122"/>
  <c r="BB122"/>
  <c r="BD122"/>
  <c r="BF122"/>
  <c r="BH122"/>
  <c r="BX122"/>
  <c r="BI122"/>
  <c r="BY122"/>
  <c r="BJ122"/>
  <c r="BZ122"/>
  <c r="BK122"/>
  <c r="BL122"/>
  <c r="BN122"/>
  <c r="BO122"/>
  <c r="BP122"/>
  <c r="CA122"/>
  <c r="BQ122"/>
  <c r="BR122"/>
  <c r="BT122"/>
  <c r="BU122"/>
  <c r="BV122"/>
  <c r="CB122"/>
  <c r="CC122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Z123"/>
  <c r="BA123"/>
  <c r="BB123"/>
  <c r="BD123"/>
  <c r="BF123"/>
  <c r="BH123"/>
  <c r="BX123"/>
  <c r="BI123"/>
  <c r="BY123"/>
  <c r="BJ123"/>
  <c r="BZ123"/>
  <c r="BK123"/>
  <c r="BL123"/>
  <c r="BN123"/>
  <c r="BO123"/>
  <c r="BP123"/>
  <c r="CA123"/>
  <c r="BQ123"/>
  <c r="BR123"/>
  <c r="BT123"/>
  <c r="BU123"/>
  <c r="BV123"/>
  <c r="CB123"/>
  <c r="CC123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Z124"/>
  <c r="BA124"/>
  <c r="BB124"/>
  <c r="BD124"/>
  <c r="BF124"/>
  <c r="BH124"/>
  <c r="BX124"/>
  <c r="BI124"/>
  <c r="BY124"/>
  <c r="BJ124"/>
  <c r="BZ124"/>
  <c r="BK124"/>
  <c r="BL124"/>
  <c r="BN124"/>
  <c r="BO124"/>
  <c r="BP124"/>
  <c r="CA124"/>
  <c r="BQ124"/>
  <c r="BR124"/>
  <c r="BT124"/>
  <c r="BU124"/>
  <c r="BV124"/>
  <c r="CB124"/>
  <c r="CC124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Z125"/>
  <c r="BA125"/>
  <c r="BB125"/>
  <c r="BD125"/>
  <c r="BF125"/>
  <c r="BH125"/>
  <c r="BX125"/>
  <c r="BI125"/>
  <c r="BY125"/>
  <c r="BJ125"/>
  <c r="BZ125"/>
  <c r="BK125"/>
  <c r="BL125"/>
  <c r="BN125"/>
  <c r="BO125"/>
  <c r="BP125"/>
  <c r="CA125"/>
  <c r="BQ125"/>
  <c r="BR125"/>
  <c r="BT125"/>
  <c r="BU125"/>
  <c r="BV125"/>
  <c r="CB125"/>
  <c r="CC125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Z126"/>
  <c r="BA126"/>
  <c r="BB126"/>
  <c r="BD126"/>
  <c r="BF126"/>
  <c r="BH126"/>
  <c r="BX126"/>
  <c r="BI126"/>
  <c r="BY126"/>
  <c r="BJ126"/>
  <c r="BZ126"/>
  <c r="BK126"/>
  <c r="BL126"/>
  <c r="BN126"/>
  <c r="BO126"/>
  <c r="BP126"/>
  <c r="CA126"/>
  <c r="BQ126"/>
  <c r="BR126"/>
  <c r="BT126"/>
  <c r="BU126"/>
  <c r="BV126"/>
  <c r="CB126"/>
  <c r="CC126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Z127"/>
  <c r="CC127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Z128"/>
  <c r="BA128"/>
  <c r="BB128"/>
  <c r="BD128"/>
  <c r="BF128"/>
  <c r="BH128"/>
  <c r="BX128"/>
  <c r="BI128"/>
  <c r="BY128"/>
  <c r="BJ128"/>
  <c r="BZ128"/>
  <c r="BK128"/>
  <c r="BL128"/>
  <c r="BN128"/>
  <c r="BO128"/>
  <c r="BP128"/>
  <c r="CA128"/>
  <c r="BQ128"/>
  <c r="BR128"/>
  <c r="BT128"/>
  <c r="BU128"/>
  <c r="BV128"/>
  <c r="CB128"/>
  <c r="CC128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Z129"/>
  <c r="BA129"/>
  <c r="BB129"/>
  <c r="BD129"/>
  <c r="BF129"/>
  <c r="BH129"/>
  <c r="BX129"/>
  <c r="BI129"/>
  <c r="BY129"/>
  <c r="BJ129"/>
  <c r="BZ129"/>
  <c r="BK129"/>
  <c r="BL129"/>
  <c r="BN129"/>
  <c r="BO129"/>
  <c r="BP129"/>
  <c r="CA129"/>
  <c r="BQ129"/>
  <c r="BR129"/>
  <c r="BT129"/>
  <c r="BU129"/>
  <c r="BV129"/>
  <c r="CB129"/>
  <c r="CC129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Z130"/>
  <c r="BA130"/>
  <c r="BB130"/>
  <c r="BD130"/>
  <c r="BF130"/>
  <c r="BH130"/>
  <c r="BX130"/>
  <c r="BI130"/>
  <c r="BY130"/>
  <c r="BJ130"/>
  <c r="BZ130"/>
  <c r="BK130"/>
  <c r="BL130"/>
  <c r="BN130"/>
  <c r="BO130"/>
  <c r="BP130"/>
  <c r="CA130"/>
  <c r="BQ130"/>
  <c r="BR130"/>
  <c r="BT130"/>
  <c r="BU130"/>
  <c r="BV130"/>
  <c r="CB130"/>
  <c r="CC130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Z131"/>
  <c r="BA131"/>
  <c r="BB131"/>
  <c r="BD131"/>
  <c r="BF131"/>
  <c r="BH131"/>
  <c r="BX131"/>
  <c r="BI131"/>
  <c r="BY131"/>
  <c r="BJ131"/>
  <c r="BZ131"/>
  <c r="BK131"/>
  <c r="BL131"/>
  <c r="BN131"/>
  <c r="BO131"/>
  <c r="BP131"/>
  <c r="CA131"/>
  <c r="BQ131"/>
  <c r="BR131"/>
  <c r="BT131"/>
  <c r="BU131"/>
  <c r="BV131"/>
  <c r="CB131"/>
  <c r="CC131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Z132"/>
  <c r="BA132"/>
  <c r="BB132"/>
  <c r="BD132"/>
  <c r="BF132"/>
  <c r="BH132"/>
  <c r="BX132"/>
  <c r="BI132"/>
  <c r="BY132"/>
  <c r="BJ132"/>
  <c r="BZ132"/>
  <c r="BK132"/>
  <c r="BL132"/>
  <c r="BN132"/>
  <c r="BO132"/>
  <c r="BP132"/>
  <c r="CA132"/>
  <c r="BQ132"/>
  <c r="BR132"/>
  <c r="BT132"/>
  <c r="BU132"/>
  <c r="BV132"/>
  <c r="CB132"/>
  <c r="CC132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Z133"/>
  <c r="BA133"/>
  <c r="BB133"/>
  <c r="BD133"/>
  <c r="BF133"/>
  <c r="BH133"/>
  <c r="BX133"/>
  <c r="BI133"/>
  <c r="BY133"/>
  <c r="BJ133"/>
  <c r="BZ133"/>
  <c r="BK133"/>
  <c r="BL133"/>
  <c r="BN133"/>
  <c r="BO133"/>
  <c r="BP133"/>
  <c r="CA133"/>
  <c r="BQ133"/>
  <c r="BR133"/>
  <c r="BT133"/>
  <c r="BU133"/>
  <c r="BV133"/>
  <c r="CB133"/>
  <c r="CC133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Z134"/>
  <c r="BA134"/>
  <c r="BB134"/>
  <c r="BD134"/>
  <c r="BF134"/>
  <c r="BH134"/>
  <c r="BX134"/>
  <c r="BI134"/>
  <c r="BY134"/>
  <c r="BJ134"/>
  <c r="BZ134"/>
  <c r="BK134"/>
  <c r="BL134"/>
  <c r="BN134"/>
  <c r="BO134"/>
  <c r="BP134"/>
  <c r="CA134"/>
  <c r="BQ134"/>
  <c r="BR134"/>
  <c r="BT134"/>
  <c r="BU134"/>
  <c r="BV134"/>
  <c r="CB134"/>
  <c r="CC134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Z135"/>
  <c r="BA135"/>
  <c r="BB135"/>
  <c r="BD135"/>
  <c r="BF135"/>
  <c r="BH135"/>
  <c r="BX135"/>
  <c r="BI135"/>
  <c r="BY135"/>
  <c r="BJ135"/>
  <c r="BZ135"/>
  <c r="BK135"/>
  <c r="BL135"/>
  <c r="BN135"/>
  <c r="BO135"/>
  <c r="BP135"/>
  <c r="CA135"/>
  <c r="BQ135"/>
  <c r="BR135"/>
  <c r="BT135"/>
  <c r="BU135"/>
  <c r="BV135"/>
  <c r="CB135"/>
  <c r="CC135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Z136"/>
  <c r="BA136"/>
  <c r="BB136"/>
  <c r="BD136"/>
  <c r="BF136"/>
  <c r="BH136"/>
  <c r="BX136"/>
  <c r="BI136"/>
  <c r="BY136"/>
  <c r="BJ136"/>
  <c r="BZ136"/>
  <c r="BK136"/>
  <c r="BL136"/>
  <c r="BN136"/>
  <c r="BO136"/>
  <c r="BP136"/>
  <c r="CA136"/>
  <c r="BQ136"/>
  <c r="BR136"/>
  <c r="BT136"/>
  <c r="BU136"/>
  <c r="BV136"/>
  <c r="CB136"/>
  <c r="CC136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Z137"/>
  <c r="BA137"/>
  <c r="BB137"/>
  <c r="BD137"/>
  <c r="BF137"/>
  <c r="BH137"/>
  <c r="BX137"/>
  <c r="BI137"/>
  <c r="BY137"/>
  <c r="BJ137"/>
  <c r="BZ137"/>
  <c r="BK137"/>
  <c r="BL137"/>
  <c r="BN137"/>
  <c r="BO137"/>
  <c r="BP137"/>
  <c r="CA137"/>
  <c r="BQ137"/>
  <c r="BR137"/>
  <c r="BT137"/>
  <c r="BU137"/>
  <c r="BV137"/>
  <c r="CB137"/>
  <c r="CC137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Z138"/>
  <c r="CC138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Z139"/>
  <c r="BA139"/>
  <c r="BB139"/>
  <c r="BD139"/>
  <c r="BF139"/>
  <c r="BH139"/>
  <c r="BX139"/>
  <c r="BI139"/>
  <c r="BY139"/>
  <c r="BJ139"/>
  <c r="BZ139"/>
  <c r="BK139"/>
  <c r="BL139"/>
  <c r="BN139"/>
  <c r="BO139"/>
  <c r="BP139"/>
  <c r="CA139"/>
  <c r="BQ139"/>
  <c r="BR139"/>
  <c r="BT139"/>
  <c r="BU139"/>
  <c r="BV139"/>
  <c r="CB139"/>
  <c r="CC139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Z140"/>
  <c r="BA140"/>
  <c r="BB140"/>
  <c r="BD140"/>
  <c r="BF140"/>
  <c r="BH140"/>
  <c r="BX140"/>
  <c r="BI140"/>
  <c r="BY140"/>
  <c r="BJ140"/>
  <c r="BZ140"/>
  <c r="BK140"/>
  <c r="BL140"/>
  <c r="BN140"/>
  <c r="BO140"/>
  <c r="BP140"/>
  <c r="CA140"/>
  <c r="BQ140"/>
  <c r="BR140"/>
  <c r="BT140"/>
  <c r="BU140"/>
  <c r="BV140"/>
  <c r="CB140"/>
  <c r="CC140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Z141"/>
  <c r="BA141"/>
  <c r="BB141"/>
  <c r="BD141"/>
  <c r="BF141"/>
  <c r="BH141"/>
  <c r="BX141"/>
  <c r="BI141"/>
  <c r="BY141"/>
  <c r="BJ141"/>
  <c r="BZ141"/>
  <c r="BK141"/>
  <c r="BL141"/>
  <c r="BN141"/>
  <c r="BO141"/>
  <c r="BP141"/>
  <c r="CA141"/>
  <c r="BQ141"/>
  <c r="BR141"/>
  <c r="BT141"/>
  <c r="BU141"/>
  <c r="BV141"/>
  <c r="CB141"/>
  <c r="CC141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Z142"/>
  <c r="BA142"/>
  <c r="BB142"/>
  <c r="BD142"/>
  <c r="BF142"/>
  <c r="BH142"/>
  <c r="BX142"/>
  <c r="BI142"/>
  <c r="BY142"/>
  <c r="BJ142"/>
  <c r="BZ142"/>
  <c r="BK142"/>
  <c r="BL142"/>
  <c r="BN142"/>
  <c r="BO142"/>
  <c r="BP142"/>
  <c r="CA142"/>
  <c r="BQ142"/>
  <c r="BR142"/>
  <c r="BT142"/>
  <c r="BU142"/>
  <c r="BV142"/>
  <c r="CB142"/>
  <c r="CC142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Z143"/>
  <c r="BA143"/>
  <c r="BB143"/>
  <c r="BD143"/>
  <c r="BF143"/>
  <c r="BH143"/>
  <c r="BX143"/>
  <c r="BI143"/>
  <c r="BY143"/>
  <c r="BJ143"/>
  <c r="BZ143"/>
  <c r="BK143"/>
  <c r="BL143"/>
  <c r="BN143"/>
  <c r="BO143"/>
  <c r="BP143"/>
  <c r="CA143"/>
  <c r="BQ143"/>
  <c r="BR143"/>
  <c r="BT143"/>
  <c r="BU143"/>
  <c r="BV143"/>
  <c r="CB143"/>
  <c r="CC143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Z144"/>
  <c r="BA144"/>
  <c r="BB144"/>
  <c r="BD144"/>
  <c r="BF144"/>
  <c r="BH144"/>
  <c r="BX144"/>
  <c r="BI144"/>
  <c r="BY144"/>
  <c r="BJ144"/>
  <c r="BZ144"/>
  <c r="BK144"/>
  <c r="BL144"/>
  <c r="BN144"/>
  <c r="BO144"/>
  <c r="BP144"/>
  <c r="CA144"/>
  <c r="BQ144"/>
  <c r="BR144"/>
  <c r="BT144"/>
  <c r="BU144"/>
  <c r="BV144"/>
  <c r="CB144"/>
  <c r="CC144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Z145"/>
  <c r="BA145"/>
  <c r="BB145"/>
  <c r="BD145"/>
  <c r="BF145"/>
  <c r="BH145"/>
  <c r="BX145"/>
  <c r="BI145"/>
  <c r="BY145"/>
  <c r="BJ145"/>
  <c r="BZ145"/>
  <c r="BK145"/>
  <c r="BL145"/>
  <c r="BN145"/>
  <c r="BO145"/>
  <c r="BP145"/>
  <c r="CA145"/>
  <c r="BQ145"/>
  <c r="BR145"/>
  <c r="BT145"/>
  <c r="BU145"/>
  <c r="BV145"/>
  <c r="CB145"/>
  <c r="CC145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Z3"/>
  <c r="CC3"/>
  <c r="AZ3" i="23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AZ3" i="21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AZ3" i="19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AZ3" i="22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AZ3" i="18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AZ3" i="16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AZ3" i="15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AZ3" i="14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AZ3" i="13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AZ3" i="12"/>
  <c r="CC3"/>
  <c r="E26" i="17"/>
  <c r="D26"/>
  <c r="DJ15"/>
  <c r="CG15"/>
  <c r="CI15"/>
  <c r="DH15"/>
  <c r="BS15"/>
  <c r="CC15"/>
  <c r="BM15"/>
  <c r="CE2"/>
  <c r="CD15"/>
  <c r="DO15"/>
  <c r="CA15"/>
  <c r="BZ15"/>
  <c r="BC15"/>
  <c r="BE15"/>
  <c r="CB15"/>
  <c r="DL15"/>
  <c r="DF15"/>
  <c r="BX15"/>
  <c r="BG15"/>
  <c r="CC26" i="23"/>
  <c r="CC25"/>
  <c r="CC24"/>
  <c r="CC23"/>
  <c r="CC22"/>
  <c r="CC21"/>
  <c r="CC20"/>
  <c r="CC19"/>
  <c r="CC30" i="21"/>
  <c r="CC29"/>
  <c r="CC28"/>
  <c r="CC27"/>
  <c r="CC26"/>
  <c r="CC25"/>
  <c r="CC24"/>
  <c r="CC23"/>
  <c r="CC27" i="19"/>
  <c r="CC26"/>
  <c r="CC25"/>
  <c r="CC24"/>
  <c r="CC23"/>
  <c r="CC22"/>
  <c r="CC21"/>
  <c r="CC20"/>
  <c r="CC37" i="22"/>
  <c r="AC11" i="25"/>
  <c r="CC36" i="22"/>
  <c r="AB11" i="25"/>
  <c r="CC35" i="22"/>
  <c r="AA11" i="25"/>
  <c r="CC34" i="22"/>
  <c r="Z11" i="25"/>
  <c r="CC33" i="22"/>
  <c r="Y11" i="25"/>
  <c r="CC32" i="22"/>
  <c r="X11" i="25"/>
  <c r="CC31" i="22"/>
  <c r="W11" i="25"/>
  <c r="CC30" i="22"/>
  <c r="V11" i="25"/>
  <c r="CC30" i="18"/>
  <c r="AC10" i="25"/>
  <c r="CC29" i="18"/>
  <c r="AB10" i="25"/>
  <c r="CC28" i="18"/>
  <c r="AA10" i="25"/>
  <c r="CC27" i="18"/>
  <c r="Z10" i="25"/>
  <c r="CC26" i="18"/>
  <c r="Y10" i="25"/>
  <c r="CC25" i="18"/>
  <c r="X10" i="25"/>
  <c r="CC24" i="18"/>
  <c r="W10" i="25"/>
  <c r="CC23" i="18"/>
  <c r="V10" i="25"/>
  <c r="CC45" i="16"/>
  <c r="AC8" i="25"/>
  <c r="CC44" i="16"/>
  <c r="AB8" i="25"/>
  <c r="CC43" i="16"/>
  <c r="AA8" i="25"/>
  <c r="CC42" i="16"/>
  <c r="Z8" i="25"/>
  <c r="CC41" i="16"/>
  <c r="Y8" i="25"/>
  <c r="CC40" i="16"/>
  <c r="X8" i="25"/>
  <c r="CC39" i="16"/>
  <c r="W8" i="25"/>
  <c r="CC38" i="16"/>
  <c r="V8" i="25"/>
  <c r="CC26" i="15"/>
  <c r="AC7" i="25"/>
  <c r="CC25" i="15"/>
  <c r="AB7" i="25"/>
  <c r="CC24" i="15"/>
  <c r="AA7" i="25"/>
  <c r="CC23" i="15"/>
  <c r="Z7" i="25"/>
  <c r="CC22" i="15"/>
  <c r="Y7" i="25"/>
  <c r="CC21" i="15"/>
  <c r="X7" i="25"/>
  <c r="CC20" i="15"/>
  <c r="W7" i="25"/>
  <c r="CC19" i="15"/>
  <c r="V7" i="25"/>
  <c r="CC36" i="14"/>
  <c r="AC6" i="25"/>
  <c r="CC35" i="14"/>
  <c r="AB6" i="25"/>
  <c r="CC34" i="14"/>
  <c r="AA6" i="25"/>
  <c r="CC33" i="14"/>
  <c r="Z6" i="25"/>
  <c r="CC32" i="14"/>
  <c r="Y6" i="25"/>
  <c r="CC31" i="14"/>
  <c r="X6" i="25"/>
  <c r="CC30" i="14"/>
  <c r="W6" i="25"/>
  <c r="CC29" i="14"/>
  <c r="V6" i="25"/>
  <c r="CC33" i="13"/>
  <c r="AC5" i="25"/>
  <c r="CC32" i="13"/>
  <c r="AB5" i="25"/>
  <c r="CC31" i="13"/>
  <c r="AA5" i="25"/>
  <c r="CC30" i="13"/>
  <c r="Z5" i="25"/>
  <c r="CC29" i="13"/>
  <c r="Y5" i="25"/>
  <c r="CC28" i="13"/>
  <c r="X5" i="25"/>
  <c r="CC27" i="13"/>
  <c r="W5" i="25"/>
  <c r="CC26" i="13"/>
  <c r="V5" i="25"/>
  <c r="CC27" i="12"/>
  <c r="AC4" i="25"/>
  <c r="CC26" i="12"/>
  <c r="AB4" i="25"/>
  <c r="CC25" i="12"/>
  <c r="AA4" i="25"/>
  <c r="CC24" i="12"/>
  <c r="Z4" i="25"/>
  <c r="CC23" i="12"/>
  <c r="Y4" i="25"/>
  <c r="CC22" i="12"/>
  <c r="X4" i="25"/>
  <c r="CC21" i="12"/>
  <c r="W4" i="25"/>
  <c r="CC20" i="12"/>
  <c r="V4" i="25"/>
  <c r="F14"/>
  <c r="G14"/>
  <c r="H14"/>
  <c r="I14"/>
  <c r="J14"/>
  <c r="K14"/>
  <c r="E14"/>
  <c r="A26"/>
  <c r="A27"/>
  <c r="A28"/>
  <c r="A29"/>
  <c r="A30"/>
  <c r="A31"/>
  <c r="A32"/>
  <c r="A25"/>
  <c r="CI2" i="24"/>
  <c r="CG2"/>
  <c r="CE2"/>
  <c r="CI2" i="21"/>
  <c r="CG2"/>
  <c r="CE2"/>
  <c r="CI2" i="22"/>
  <c r="CG2"/>
  <c r="CE2"/>
  <c r="CI2" i="19"/>
  <c r="CG2"/>
  <c r="CE2"/>
  <c r="CI2" i="18"/>
  <c r="CG2"/>
  <c r="CE2"/>
  <c r="CI2" i="17"/>
  <c r="CG2"/>
  <c r="CI2" i="16"/>
  <c r="CG2"/>
  <c r="CE2"/>
  <c r="CI2" i="15"/>
  <c r="CG2"/>
  <c r="CE2"/>
  <c r="CI2" i="14"/>
  <c r="CG2"/>
  <c r="CE2"/>
  <c r="CI2" i="13"/>
  <c r="CG2"/>
  <c r="CE2"/>
  <c r="CI2" i="12"/>
  <c r="CG2"/>
  <c r="CE2"/>
  <c r="BA52" i="22"/>
  <c r="P11" i="25"/>
  <c r="BA49" i="22"/>
  <c r="BA50"/>
  <c r="O11" i="25"/>
  <c r="BA45" i="18"/>
  <c r="P10" i="25"/>
  <c r="BA42" i="18"/>
  <c r="BA43"/>
  <c r="O10" i="25"/>
  <c r="BA60" i="16"/>
  <c r="P8" i="25"/>
  <c r="BA57" i="16"/>
  <c r="BA58"/>
  <c r="O8" i="25"/>
  <c r="BA41" i="15"/>
  <c r="P7" i="25"/>
  <c r="BA38" i="15"/>
  <c r="BA39"/>
  <c r="O7" i="25"/>
  <c r="BA51" i="14"/>
  <c r="P6" i="25"/>
  <c r="BA48" i="14"/>
  <c r="BA49"/>
  <c r="O6" i="25"/>
  <c r="BA48" i="13"/>
  <c r="P5" i="25"/>
  <c r="BA45" i="13"/>
  <c r="BA46"/>
  <c r="O5" i="25"/>
  <c r="BA42" i="12"/>
  <c r="P4" i="25"/>
  <c r="BA39" i="12"/>
  <c r="BA40"/>
  <c r="O4" i="25"/>
  <c r="G26" i="17"/>
  <c r="CH15"/>
  <c r="CF15"/>
  <c r="I11" i="25"/>
  <c r="BH6" i="22"/>
  <c r="BH17"/>
  <c r="BH31"/>
  <c r="BH26"/>
  <c r="BH32"/>
  <c r="J11" i="25"/>
  <c r="BI6" i="22"/>
  <c r="BI17"/>
  <c r="BI31"/>
  <c r="BI26"/>
  <c r="BI32"/>
  <c r="K11" i="25"/>
  <c r="BD6" i="22"/>
  <c r="BD17"/>
  <c r="BD31"/>
  <c r="BD26"/>
  <c r="BD32"/>
  <c r="G11" i="25"/>
  <c r="BB31" i="22"/>
  <c r="BB26"/>
  <c r="BB32"/>
  <c r="F11" i="25"/>
  <c r="BF6" i="22"/>
  <c r="BF17"/>
  <c r="BF31"/>
  <c r="BF26"/>
  <c r="BF32"/>
  <c r="H11" i="25"/>
  <c r="BA31" i="22"/>
  <c r="BA26"/>
  <c r="BA32"/>
  <c r="E11" i="25"/>
  <c r="L10"/>
  <c r="N10"/>
  <c r="N11"/>
  <c r="L11"/>
  <c r="BG123" i="24"/>
  <c r="DF123"/>
  <c r="BC123"/>
  <c r="BE123"/>
  <c r="DG123"/>
  <c r="BS123"/>
  <c r="DH123"/>
  <c r="DK123"/>
  <c r="DN123"/>
  <c r="DP123"/>
  <c r="DQ123"/>
  <c r="DE124"/>
  <c r="DJ124"/>
  <c r="BM124"/>
  <c r="DM124"/>
  <c r="DF124"/>
  <c r="DG124"/>
  <c r="DI124"/>
  <c r="DN124"/>
  <c r="DQ124"/>
  <c r="BC125"/>
  <c r="BE125"/>
  <c r="DI125"/>
  <c r="DJ125"/>
  <c r="DK125"/>
  <c r="BS125"/>
  <c r="DE125"/>
  <c r="DF125"/>
  <c r="DH125"/>
  <c r="DL125"/>
  <c r="DN125"/>
  <c r="DP125"/>
  <c r="DQ125"/>
  <c r="DH126"/>
  <c r="DI126"/>
  <c r="DL126"/>
  <c r="BM126"/>
  <c r="DE126"/>
  <c r="DG126"/>
  <c r="DJ126"/>
  <c r="DM126"/>
  <c r="DN126"/>
  <c r="DP126"/>
  <c r="BA127"/>
  <c r="BB127"/>
  <c r="BD127"/>
  <c r="BF127"/>
  <c r="BG127"/>
  <c r="DF127"/>
  <c r="BC127"/>
  <c r="BE127"/>
  <c r="DG127"/>
  <c r="BH127"/>
  <c r="BI127"/>
  <c r="DJ127"/>
  <c r="BJ127"/>
  <c r="BK127"/>
  <c r="BL127"/>
  <c r="DM127"/>
  <c r="BN127"/>
  <c r="BO127"/>
  <c r="BP127"/>
  <c r="BQ127"/>
  <c r="BR127"/>
  <c r="BS127"/>
  <c r="BT127"/>
  <c r="BU127"/>
  <c r="BV127"/>
  <c r="BY127"/>
  <c r="BZ127"/>
  <c r="CG127"/>
  <c r="DH127"/>
  <c r="DK127"/>
  <c r="DN127"/>
  <c r="DP127"/>
  <c r="DQ127"/>
  <c r="DE128"/>
  <c r="DJ128"/>
  <c r="DK128"/>
  <c r="BM128"/>
  <c r="DM128"/>
  <c r="BS128"/>
  <c r="DF128"/>
  <c r="DG128"/>
  <c r="DI128"/>
  <c r="DN128"/>
  <c r="DQ128"/>
  <c r="BC129"/>
  <c r="BE129"/>
  <c r="DI129"/>
  <c r="DJ129"/>
  <c r="DK129"/>
  <c r="BS129"/>
  <c r="DE129"/>
  <c r="DF129"/>
  <c r="DH129"/>
  <c r="DL129"/>
  <c r="DN129"/>
  <c r="DP129"/>
  <c r="DQ129"/>
  <c r="DH130"/>
  <c r="DI130"/>
  <c r="DL130"/>
  <c r="BM130"/>
  <c r="DE130"/>
  <c r="DG130"/>
  <c r="DJ130"/>
  <c r="DM130"/>
  <c r="DN130"/>
  <c r="DP130"/>
  <c r="BG131"/>
  <c r="DF131"/>
  <c r="BC131"/>
  <c r="BE131"/>
  <c r="DG131"/>
  <c r="DI131"/>
  <c r="DJ131"/>
  <c r="DL131"/>
  <c r="DM131"/>
  <c r="BS131"/>
  <c r="DH131"/>
  <c r="DK131"/>
  <c r="DN131"/>
  <c r="DP131"/>
  <c r="DQ131"/>
  <c r="DE132"/>
  <c r="DJ132"/>
  <c r="DK132"/>
  <c r="BM132"/>
  <c r="DM132"/>
  <c r="BS132"/>
  <c r="DF132"/>
  <c r="DG132"/>
  <c r="DI132"/>
  <c r="DN132"/>
  <c r="DQ132"/>
  <c r="BC133"/>
  <c r="BE133"/>
  <c r="DI133"/>
  <c r="DJ133"/>
  <c r="DK133"/>
  <c r="BS133"/>
  <c r="DE133"/>
  <c r="DF133"/>
  <c r="DH133"/>
  <c r="DL133"/>
  <c r="DN133"/>
  <c r="DP133"/>
  <c r="DQ133"/>
  <c r="DH134"/>
  <c r="DI134"/>
  <c r="DL134"/>
  <c r="BM134"/>
  <c r="DE134"/>
  <c r="DG134"/>
  <c r="DJ134"/>
  <c r="DM134"/>
  <c r="DN134"/>
  <c r="DP134"/>
  <c r="BG135"/>
  <c r="BC135"/>
  <c r="BE135"/>
  <c r="DG135"/>
  <c r="DI135"/>
  <c r="DJ135"/>
  <c r="BM135"/>
  <c r="DM135"/>
  <c r="BS135"/>
  <c r="DF135"/>
  <c r="DH135"/>
  <c r="DK135"/>
  <c r="DN135"/>
  <c r="DP135"/>
  <c r="DQ135"/>
  <c r="DE136"/>
  <c r="DK136"/>
  <c r="BM136"/>
  <c r="DM136"/>
  <c r="BS136"/>
  <c r="DF136"/>
  <c r="DG136"/>
  <c r="DI136"/>
  <c r="DN136"/>
  <c r="DQ136"/>
  <c r="BC137"/>
  <c r="BE137"/>
  <c r="DI137"/>
  <c r="DJ137"/>
  <c r="DK137"/>
  <c r="BS137"/>
  <c r="DE137"/>
  <c r="DF137"/>
  <c r="DH137"/>
  <c r="DL137"/>
  <c r="DN137"/>
  <c r="DP137"/>
  <c r="DQ137"/>
  <c r="BA138"/>
  <c r="BB138"/>
  <c r="BD138"/>
  <c r="BF138"/>
  <c r="DH138"/>
  <c r="BH138"/>
  <c r="DI138"/>
  <c r="BI138"/>
  <c r="BJ138"/>
  <c r="BK138"/>
  <c r="DL138"/>
  <c r="BL138"/>
  <c r="BM138"/>
  <c r="BN138"/>
  <c r="BO138"/>
  <c r="BP138"/>
  <c r="BQ138"/>
  <c r="BR138"/>
  <c r="BT138"/>
  <c r="BU138"/>
  <c r="BY138"/>
  <c r="CA138"/>
  <c r="CE138"/>
  <c r="CG138"/>
  <c r="CI138"/>
  <c r="DE138"/>
  <c r="DG138"/>
  <c r="DJ138"/>
  <c r="DM138"/>
  <c r="DN138"/>
  <c r="DP138"/>
  <c r="BG139"/>
  <c r="BC139"/>
  <c r="BE139"/>
  <c r="DG139"/>
  <c r="DI139"/>
  <c r="DJ139"/>
  <c r="BM139"/>
  <c r="DM139"/>
  <c r="BS139"/>
  <c r="DF139"/>
  <c r="DH139"/>
  <c r="DK139"/>
  <c r="DN139"/>
  <c r="DP139"/>
  <c r="DQ139"/>
  <c r="DE140"/>
  <c r="DJ140"/>
  <c r="DK140"/>
  <c r="BM140"/>
  <c r="DM140"/>
  <c r="BS140"/>
  <c r="DF140"/>
  <c r="DG140"/>
  <c r="DI140"/>
  <c r="DN140"/>
  <c r="DQ140"/>
  <c r="BC141"/>
  <c r="DI141"/>
  <c r="DJ141"/>
  <c r="DK141"/>
  <c r="BS141"/>
  <c r="DE141"/>
  <c r="DF141"/>
  <c r="DH141"/>
  <c r="DL141"/>
  <c r="DN141"/>
  <c r="DP141"/>
  <c r="DQ141"/>
  <c r="DH142"/>
  <c r="DI142"/>
  <c r="DL142"/>
  <c r="BM142"/>
  <c r="DE142"/>
  <c r="DG142"/>
  <c r="DJ142"/>
  <c r="DM142"/>
  <c r="DN142"/>
  <c r="DP142"/>
  <c r="BG143"/>
  <c r="BC143"/>
  <c r="BE143"/>
  <c r="DG143"/>
  <c r="DI143"/>
  <c r="DJ143"/>
  <c r="DL143"/>
  <c r="DM143"/>
  <c r="BS143"/>
  <c r="DF143"/>
  <c r="DH143"/>
  <c r="DK143"/>
  <c r="DN143"/>
  <c r="DP143"/>
  <c r="DQ143"/>
  <c r="DE144"/>
  <c r="DJ144"/>
  <c r="DK144"/>
  <c r="BM144"/>
  <c r="DM144"/>
  <c r="BS144"/>
  <c r="DF144"/>
  <c r="DG144"/>
  <c r="DI144"/>
  <c r="DN144"/>
  <c r="DQ144"/>
  <c r="BC145"/>
  <c r="BE145"/>
  <c r="DI145"/>
  <c r="DJ145"/>
  <c r="DK145"/>
  <c r="BS145"/>
  <c r="DE145"/>
  <c r="DF145"/>
  <c r="DH145"/>
  <c r="DL145"/>
  <c r="DN145"/>
  <c r="DP145"/>
  <c r="DQ145"/>
  <c r="F166"/>
  <c r="G166"/>
  <c r="H166"/>
  <c r="I166"/>
  <c r="J166"/>
  <c r="K166"/>
  <c r="L166"/>
  <c r="M166"/>
  <c r="N166"/>
  <c r="O166"/>
  <c r="P166"/>
  <c r="Q166"/>
  <c r="R166"/>
  <c r="S166"/>
  <c r="U166"/>
  <c r="V166"/>
  <c r="W166"/>
  <c r="X166"/>
  <c r="Y166"/>
  <c r="Z166"/>
  <c r="AA166"/>
  <c r="AB166"/>
  <c r="AC166"/>
  <c r="AD166"/>
  <c r="AE166"/>
  <c r="AF166"/>
  <c r="AG166"/>
  <c r="AH166"/>
  <c r="AI166"/>
  <c r="E166"/>
  <c r="A124"/>
  <c r="C166"/>
  <c r="A109"/>
  <c r="C165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B124"/>
  <c r="C124"/>
  <c r="BG21" i="22"/>
  <c r="DF21"/>
  <c r="CO21"/>
  <c r="CR21"/>
  <c r="DK21"/>
  <c r="BK6"/>
  <c r="BK17"/>
  <c r="CT22"/>
  <c r="DM21"/>
  <c r="BQ6"/>
  <c r="BQ17"/>
  <c r="CY23"/>
  <c r="BR6"/>
  <c r="BR17"/>
  <c r="CZ24"/>
  <c r="BT6"/>
  <c r="BT17"/>
  <c r="DA22"/>
  <c r="CY21"/>
  <c r="CZ21"/>
  <c r="DH21"/>
  <c r="DI21"/>
  <c r="DN21"/>
  <c r="DO21"/>
  <c r="DP21"/>
  <c r="DQ21"/>
  <c r="BE22"/>
  <c r="DH22"/>
  <c r="CQ22"/>
  <c r="DJ22"/>
  <c r="DK22"/>
  <c r="BM22"/>
  <c r="BN6"/>
  <c r="BN17"/>
  <c r="CV24"/>
  <c r="BO6"/>
  <c r="BO17"/>
  <c r="CW21"/>
  <c r="BS22"/>
  <c r="BU6"/>
  <c r="BU17"/>
  <c r="DB22"/>
  <c r="CN22"/>
  <c r="CV22"/>
  <c r="CW22"/>
  <c r="DE22"/>
  <c r="DF22"/>
  <c r="DG22"/>
  <c r="DL22"/>
  <c r="DM22"/>
  <c r="DP22"/>
  <c r="DQ22"/>
  <c r="BG23"/>
  <c r="BE23"/>
  <c r="DG23"/>
  <c r="DH23"/>
  <c r="CQ23"/>
  <c r="DL23"/>
  <c r="DM23"/>
  <c r="DN23"/>
  <c r="BS23"/>
  <c r="DA21"/>
  <c r="BJ6"/>
  <c r="BJ17"/>
  <c r="CS23"/>
  <c r="DA23"/>
  <c r="DB23"/>
  <c r="DE23"/>
  <c r="DI23"/>
  <c r="DJ23"/>
  <c r="DK23"/>
  <c r="DP23"/>
  <c r="DQ23"/>
  <c r="DE24"/>
  <c r="CN24"/>
  <c r="DI24"/>
  <c r="DJ24"/>
  <c r="DK24"/>
  <c r="BM24"/>
  <c r="DM24"/>
  <c r="CP24"/>
  <c r="DG24"/>
  <c r="DH24"/>
  <c r="DN24"/>
  <c r="DO24"/>
  <c r="DP24"/>
  <c r="DQ24"/>
  <c r="A96" i="24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BL96"/>
  <c r="AD96"/>
  <c r="AE96"/>
  <c r="AF96"/>
  <c r="AG96"/>
  <c r="BR96"/>
  <c r="DQ96"/>
  <c r="AH96"/>
  <c r="BT96"/>
  <c r="AI96"/>
  <c r="BU96"/>
  <c r="BV96"/>
  <c r="A97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BK97"/>
  <c r="AC97"/>
  <c r="AD97"/>
  <c r="BN97"/>
  <c r="DN97"/>
  <c r="AE97"/>
  <c r="BO97"/>
  <c r="BP97"/>
  <c r="DO97"/>
  <c r="AF97"/>
  <c r="BQ97"/>
  <c r="AG97"/>
  <c r="BR97"/>
  <c r="AH97"/>
  <c r="AI97"/>
  <c r="A98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BK98"/>
  <c r="AC98"/>
  <c r="BL98"/>
  <c r="DM98"/>
  <c r="AD98"/>
  <c r="AE98"/>
  <c r="AF98"/>
  <c r="AG98"/>
  <c r="BR98"/>
  <c r="DQ98"/>
  <c r="AH98"/>
  <c r="AI98"/>
  <c r="BU98"/>
  <c r="BV98"/>
  <c r="A99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BK99"/>
  <c r="DL99"/>
  <c r="AC99"/>
  <c r="AD99"/>
  <c r="AE99"/>
  <c r="AF99"/>
  <c r="AG99"/>
  <c r="BR99"/>
  <c r="DQ99"/>
  <c r="AH99"/>
  <c r="BT99"/>
  <c r="AI99"/>
  <c r="BU99"/>
  <c r="A100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BL100"/>
  <c r="AD100"/>
  <c r="AE100"/>
  <c r="BO100"/>
  <c r="BP100"/>
  <c r="DO100"/>
  <c r="AF100"/>
  <c r="BQ100"/>
  <c r="AG100"/>
  <c r="BR100"/>
  <c r="AH100"/>
  <c r="BT100"/>
  <c r="AI100"/>
  <c r="BU100"/>
  <c r="A10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BK101"/>
  <c r="AC101"/>
  <c r="AD101"/>
  <c r="BN101"/>
  <c r="AE101"/>
  <c r="AF101"/>
  <c r="BQ101"/>
  <c r="AG101"/>
  <c r="AH101"/>
  <c r="BT101"/>
  <c r="AI101"/>
  <c r="BU101"/>
  <c r="A102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BL102"/>
  <c r="DM102"/>
  <c r="AD102"/>
  <c r="AE102"/>
  <c r="BO102"/>
  <c r="BP102"/>
  <c r="DO102"/>
  <c r="AF102"/>
  <c r="BQ102"/>
  <c r="AG102"/>
  <c r="BR102"/>
  <c r="AH102"/>
  <c r="BT102"/>
  <c r="AI102"/>
  <c r="BU102"/>
  <c r="BV102"/>
  <c r="A103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BL103"/>
  <c r="DM103"/>
  <c r="AD103"/>
  <c r="BN103"/>
  <c r="DN103"/>
  <c r="AE103"/>
  <c r="BO103"/>
  <c r="BP103"/>
  <c r="AF103"/>
  <c r="BQ103"/>
  <c r="DP103"/>
  <c r="AG103"/>
  <c r="BR103"/>
  <c r="AH103"/>
  <c r="BT103"/>
  <c r="AI103"/>
  <c r="BU103"/>
  <c r="BV103"/>
  <c r="A104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BK104"/>
  <c r="AC104"/>
  <c r="BL104"/>
  <c r="DM104"/>
  <c r="AD104"/>
  <c r="BN104"/>
  <c r="DN104"/>
  <c r="AE104"/>
  <c r="AF104"/>
  <c r="AG104"/>
  <c r="BR104"/>
  <c r="AH104"/>
  <c r="BT104"/>
  <c r="AI104"/>
  <c r="BU104"/>
  <c r="BV104"/>
  <c r="A105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106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BK106"/>
  <c r="AC106"/>
  <c r="AD106"/>
  <c r="BN106"/>
  <c r="AE106"/>
  <c r="AF106"/>
  <c r="BQ106"/>
  <c r="AG106"/>
  <c r="BR106"/>
  <c r="DQ106"/>
  <c r="AH106"/>
  <c r="AI106"/>
  <c r="BU106"/>
  <c r="A107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BK107"/>
  <c r="AC107"/>
  <c r="BL107"/>
  <c r="AD107"/>
  <c r="BN107"/>
  <c r="DN107"/>
  <c r="AE107"/>
  <c r="AF107"/>
  <c r="AG107"/>
  <c r="BR107"/>
  <c r="AH107"/>
  <c r="BT107"/>
  <c r="AI107"/>
  <c r="BU107"/>
  <c r="BV107"/>
  <c r="A108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BL108"/>
  <c r="DM108"/>
  <c r="AD108"/>
  <c r="AE108"/>
  <c r="BO108"/>
  <c r="BP108"/>
  <c r="AF108"/>
  <c r="BQ108"/>
  <c r="AG108"/>
  <c r="BR108"/>
  <c r="DQ108"/>
  <c r="AH108"/>
  <c r="BT108"/>
  <c r="AI108"/>
  <c r="BU108"/>
  <c r="BV108"/>
  <c r="B12" i="25"/>
  <c r="B11"/>
  <c r="B32"/>
  <c r="A123" i="24"/>
  <c r="B123"/>
  <c r="C123"/>
  <c r="CD12" i="16"/>
  <c r="CE12"/>
  <c r="CF12"/>
  <c r="CG12"/>
  <c r="CH12"/>
  <c r="CI12"/>
  <c r="CD13"/>
  <c r="CE13"/>
  <c r="CF13"/>
  <c r="CG13"/>
  <c r="CH13"/>
  <c r="CI13"/>
  <c r="CD14"/>
  <c r="CE14"/>
  <c r="CF14"/>
  <c r="CG14"/>
  <c r="CH14"/>
  <c r="CI14"/>
  <c r="CD15"/>
  <c r="CE15"/>
  <c r="CF15"/>
  <c r="CG15"/>
  <c r="CH15"/>
  <c r="CI15"/>
  <c r="CD16"/>
  <c r="CE16"/>
  <c r="CF16"/>
  <c r="CG16"/>
  <c r="CH16"/>
  <c r="CI16"/>
  <c r="CD17"/>
  <c r="CE17"/>
  <c r="CF17"/>
  <c r="CG17"/>
  <c r="CH17"/>
  <c r="CI17"/>
  <c r="CD18"/>
  <c r="CE18"/>
  <c r="CF18"/>
  <c r="CG18"/>
  <c r="CH18"/>
  <c r="CI18"/>
  <c r="CD19"/>
  <c r="CE19"/>
  <c r="CF19"/>
  <c r="CG19"/>
  <c r="CH19"/>
  <c r="CI19"/>
  <c r="CD20"/>
  <c r="CE20"/>
  <c r="CF20"/>
  <c r="CG20"/>
  <c r="CH20"/>
  <c r="CI20"/>
  <c r="CD21"/>
  <c r="CE21"/>
  <c r="CF21"/>
  <c r="CG21"/>
  <c r="CH21"/>
  <c r="CI21"/>
  <c r="CD22"/>
  <c r="CE22"/>
  <c r="CF22"/>
  <c r="CG22"/>
  <c r="CH22"/>
  <c r="CI22"/>
  <c r="CD23"/>
  <c r="CE23"/>
  <c r="CF23"/>
  <c r="CG23"/>
  <c r="CH23"/>
  <c r="CI23"/>
  <c r="CD24"/>
  <c r="CE24"/>
  <c r="CF24"/>
  <c r="CG24"/>
  <c r="CH24"/>
  <c r="CI24"/>
  <c r="CD25"/>
  <c r="CE25"/>
  <c r="CF25"/>
  <c r="CG25"/>
  <c r="CH25"/>
  <c r="CI25"/>
  <c r="CD26"/>
  <c r="CE26"/>
  <c r="CF26"/>
  <c r="CG26"/>
  <c r="CH26"/>
  <c r="CI26"/>
  <c r="CD27"/>
  <c r="CE27"/>
  <c r="CF27"/>
  <c r="CG27"/>
  <c r="CH27"/>
  <c r="CI27"/>
  <c r="CD28"/>
  <c r="CE28"/>
  <c r="CF28"/>
  <c r="CG28"/>
  <c r="CH28"/>
  <c r="CI28"/>
  <c r="CD29"/>
  <c r="CE29"/>
  <c r="CF29"/>
  <c r="CG29"/>
  <c r="CH29"/>
  <c r="CI29"/>
  <c r="CD30"/>
  <c r="CE30"/>
  <c r="CF30"/>
  <c r="CG30"/>
  <c r="CH30"/>
  <c r="CI30"/>
  <c r="CD31"/>
  <c r="CE31"/>
  <c r="CF31"/>
  <c r="CG31"/>
  <c r="CH31"/>
  <c r="CI31"/>
  <c r="CD32"/>
  <c r="CE32"/>
  <c r="CF32"/>
  <c r="CG32"/>
  <c r="CH32"/>
  <c r="CI32"/>
  <c r="CD4" i="13"/>
  <c r="CE4"/>
  <c r="CF4"/>
  <c r="CG4"/>
  <c r="CH4"/>
  <c r="CI4"/>
  <c r="CD5"/>
  <c r="CE5"/>
  <c r="CF5"/>
  <c r="CG5"/>
  <c r="CH5"/>
  <c r="CI5"/>
  <c r="CD6"/>
  <c r="CE6"/>
  <c r="CF6"/>
  <c r="CG6"/>
  <c r="CH6"/>
  <c r="CI6"/>
  <c r="CD7"/>
  <c r="CE7"/>
  <c r="CF7"/>
  <c r="CG7"/>
  <c r="CH7"/>
  <c r="CI7"/>
  <c r="CD8"/>
  <c r="CE8"/>
  <c r="CF8"/>
  <c r="CG8"/>
  <c r="CH8"/>
  <c r="CI8"/>
  <c r="CD9"/>
  <c r="CE9"/>
  <c r="CF9"/>
  <c r="CG9"/>
  <c r="CH9"/>
  <c r="CI9"/>
  <c r="CD10"/>
  <c r="CE10"/>
  <c r="CF10"/>
  <c r="CG10"/>
  <c r="CH10"/>
  <c r="CI10"/>
  <c r="CD12"/>
  <c r="CE12"/>
  <c r="CF12"/>
  <c r="CG12"/>
  <c r="CH12"/>
  <c r="CI12"/>
  <c r="CD13"/>
  <c r="CE13"/>
  <c r="CF13"/>
  <c r="CG13"/>
  <c r="CH13"/>
  <c r="CI13"/>
  <c r="CD14"/>
  <c r="CE14"/>
  <c r="CF14"/>
  <c r="CG14"/>
  <c r="CH14"/>
  <c r="CI14"/>
  <c r="CD15"/>
  <c r="CE15"/>
  <c r="CF15"/>
  <c r="CG15"/>
  <c r="CH15"/>
  <c r="CI15"/>
  <c r="CD16"/>
  <c r="CE16"/>
  <c r="CF16"/>
  <c r="CG16"/>
  <c r="CH16"/>
  <c r="CI16"/>
  <c r="CD17"/>
  <c r="CE17"/>
  <c r="CF17"/>
  <c r="CG17"/>
  <c r="CH17"/>
  <c r="CI17"/>
  <c r="CD18"/>
  <c r="CE18"/>
  <c r="CF18"/>
  <c r="CG18"/>
  <c r="CH18"/>
  <c r="CI18"/>
  <c r="CD19"/>
  <c r="CE19"/>
  <c r="CF19"/>
  <c r="CG19"/>
  <c r="CH19"/>
  <c r="CI19"/>
  <c r="CD20"/>
  <c r="CE20"/>
  <c r="CF20"/>
  <c r="CG20"/>
  <c r="CH20"/>
  <c r="CI20"/>
  <c r="CD4" i="12"/>
  <c r="CE4"/>
  <c r="CF4"/>
  <c r="CG4"/>
  <c r="CH4"/>
  <c r="CI4"/>
  <c r="CD5"/>
  <c r="CE5"/>
  <c r="CF5"/>
  <c r="CG5"/>
  <c r="CH5"/>
  <c r="CI5"/>
  <c r="CD6"/>
  <c r="CE6"/>
  <c r="CF6"/>
  <c r="CG6"/>
  <c r="CH6"/>
  <c r="CI6"/>
  <c r="CD7"/>
  <c r="CE7"/>
  <c r="CF7"/>
  <c r="CG7"/>
  <c r="CH7"/>
  <c r="CI7"/>
  <c r="CD8"/>
  <c r="CE8"/>
  <c r="CF8"/>
  <c r="CG8"/>
  <c r="CH8"/>
  <c r="CI8"/>
  <c r="CD9"/>
  <c r="CE9"/>
  <c r="CF9"/>
  <c r="CG9"/>
  <c r="CH9"/>
  <c r="CI9"/>
  <c r="CD10"/>
  <c r="CE10"/>
  <c r="CF10"/>
  <c r="CG10"/>
  <c r="CH10"/>
  <c r="CI10"/>
  <c r="CD11"/>
  <c r="CE11"/>
  <c r="CF11"/>
  <c r="CG11"/>
  <c r="CH11"/>
  <c r="CI11"/>
  <c r="CD12"/>
  <c r="CE12"/>
  <c r="CF12"/>
  <c r="CG12"/>
  <c r="CH12"/>
  <c r="CI12"/>
  <c r="CD13"/>
  <c r="CE13"/>
  <c r="CF13"/>
  <c r="CG13"/>
  <c r="CH13"/>
  <c r="CI13"/>
  <c r="CD14"/>
  <c r="CE14"/>
  <c r="CF14"/>
  <c r="CG14"/>
  <c r="CH14"/>
  <c r="CI14"/>
  <c r="CI3"/>
  <c r="CH3"/>
  <c r="CG3"/>
  <c r="CF3"/>
  <c r="CE3"/>
  <c r="CD3"/>
  <c r="CH3" i="13"/>
  <c r="CI3"/>
  <c r="CF3"/>
  <c r="CG3"/>
  <c r="CD3"/>
  <c r="CE3"/>
  <c r="BI3" i="12"/>
  <c r="BI10"/>
  <c r="BI21"/>
  <c r="BI16"/>
  <c r="BI22"/>
  <c r="J4" i="25"/>
  <c r="BJ3" i="12"/>
  <c r="BJ10"/>
  <c r="BJ21"/>
  <c r="BJ16"/>
  <c r="BJ22"/>
  <c r="K4" i="25"/>
  <c r="BI4" i="13"/>
  <c r="BI5"/>
  <c r="BI8"/>
  <c r="BI16"/>
  <c r="BI18"/>
  <c r="BI27"/>
  <c r="BI22"/>
  <c r="BI28"/>
  <c r="J5" i="25"/>
  <c r="BJ4" i="13"/>
  <c r="BJ5"/>
  <c r="BJ8"/>
  <c r="BJ16"/>
  <c r="BJ18"/>
  <c r="BJ27"/>
  <c r="BJ22"/>
  <c r="BJ28"/>
  <c r="K5" i="25"/>
  <c r="BH4" i="13"/>
  <c r="BH5"/>
  <c r="BH8"/>
  <c r="BH16"/>
  <c r="BH18"/>
  <c r="BH27"/>
  <c r="BH22"/>
  <c r="BH28"/>
  <c r="I5" i="25"/>
  <c r="BH3" i="12"/>
  <c r="BH10"/>
  <c r="BH21"/>
  <c r="BH16"/>
  <c r="BH22"/>
  <c r="I4" i="25"/>
  <c r="BF4" i="13"/>
  <c r="BF5"/>
  <c r="BF8"/>
  <c r="BF16"/>
  <c r="BF18"/>
  <c r="BF27"/>
  <c r="BF22"/>
  <c r="BF28"/>
  <c r="H5" i="25"/>
  <c r="BF3" i="12"/>
  <c r="BF10"/>
  <c r="BF21"/>
  <c r="BF16"/>
  <c r="BF22"/>
  <c r="H4" i="25"/>
  <c r="BD4" i="13"/>
  <c r="BD5"/>
  <c r="BD8"/>
  <c r="BD16"/>
  <c r="BD18"/>
  <c r="BD27"/>
  <c r="BD22"/>
  <c r="BD28"/>
  <c r="G5" i="25"/>
  <c r="BD3" i="12"/>
  <c r="BD10"/>
  <c r="BD21"/>
  <c r="BD16"/>
  <c r="BD22"/>
  <c r="G4" i="25"/>
  <c r="BB21" i="12"/>
  <c r="BB16"/>
  <c r="BB22"/>
  <c r="F4" i="25"/>
  <c r="BB27" i="13"/>
  <c r="BB22"/>
  <c r="BB28"/>
  <c r="F5" i="25"/>
  <c r="BA27" i="13"/>
  <c r="BA22"/>
  <c r="BA28"/>
  <c r="E5" i="25"/>
  <c r="BA21" i="12"/>
  <c r="BA16"/>
  <c r="BA22"/>
  <c r="E4" i="25"/>
  <c r="F159" i="24"/>
  <c r="G159"/>
  <c r="H159"/>
  <c r="I159"/>
  <c r="J159"/>
  <c r="K159"/>
  <c r="L159"/>
  <c r="M159"/>
  <c r="N159"/>
  <c r="O159"/>
  <c r="P159"/>
  <c r="Q159"/>
  <c r="R159"/>
  <c r="S159"/>
  <c r="U159"/>
  <c r="V159"/>
  <c r="W159"/>
  <c r="X159"/>
  <c r="Y159"/>
  <c r="Z159"/>
  <c r="AA159"/>
  <c r="AB159"/>
  <c r="AC159"/>
  <c r="AD159"/>
  <c r="AE159"/>
  <c r="AF159"/>
  <c r="AG159"/>
  <c r="AH159"/>
  <c r="AI159"/>
  <c r="F160"/>
  <c r="G160"/>
  <c r="H160"/>
  <c r="I160"/>
  <c r="J160"/>
  <c r="K160"/>
  <c r="L160"/>
  <c r="M160"/>
  <c r="N160"/>
  <c r="O160"/>
  <c r="P160"/>
  <c r="Q160"/>
  <c r="R160"/>
  <c r="S160"/>
  <c r="U160"/>
  <c r="V160"/>
  <c r="W160"/>
  <c r="X160"/>
  <c r="Y160"/>
  <c r="Z160"/>
  <c r="AA160"/>
  <c r="AB160"/>
  <c r="AC160"/>
  <c r="AD160"/>
  <c r="AE160"/>
  <c r="AF160"/>
  <c r="AG160"/>
  <c r="AH160"/>
  <c r="AI160"/>
  <c r="F161"/>
  <c r="G161"/>
  <c r="H161"/>
  <c r="I161"/>
  <c r="J161"/>
  <c r="K161"/>
  <c r="L161"/>
  <c r="M161"/>
  <c r="N161"/>
  <c r="O161"/>
  <c r="P161"/>
  <c r="Q161"/>
  <c r="R161"/>
  <c r="S161"/>
  <c r="U161"/>
  <c r="V161"/>
  <c r="W161"/>
  <c r="X161"/>
  <c r="Y161"/>
  <c r="Z161"/>
  <c r="AA161"/>
  <c r="AB161"/>
  <c r="AC161"/>
  <c r="AD161"/>
  <c r="AE161"/>
  <c r="AF161"/>
  <c r="AG161"/>
  <c r="AH161"/>
  <c r="AI161"/>
  <c r="F162"/>
  <c r="G162"/>
  <c r="H162"/>
  <c r="I162"/>
  <c r="J162"/>
  <c r="K162"/>
  <c r="L162"/>
  <c r="M162"/>
  <c r="N162"/>
  <c r="O162"/>
  <c r="P162"/>
  <c r="Q162"/>
  <c r="R162"/>
  <c r="S162"/>
  <c r="U162"/>
  <c r="V162"/>
  <c r="W162"/>
  <c r="X162"/>
  <c r="Y162"/>
  <c r="Z162"/>
  <c r="AA162"/>
  <c r="AB162"/>
  <c r="AC162"/>
  <c r="AD162"/>
  <c r="AE162"/>
  <c r="AF162"/>
  <c r="AG162"/>
  <c r="AH162"/>
  <c r="AI162"/>
  <c r="F163"/>
  <c r="G163"/>
  <c r="H163"/>
  <c r="I163"/>
  <c r="J163"/>
  <c r="K163"/>
  <c r="L163"/>
  <c r="M163"/>
  <c r="N163"/>
  <c r="O163"/>
  <c r="P163"/>
  <c r="Q163"/>
  <c r="R163"/>
  <c r="S163"/>
  <c r="U163"/>
  <c r="V163"/>
  <c r="W163"/>
  <c r="X163"/>
  <c r="Y163"/>
  <c r="Z163"/>
  <c r="AA163"/>
  <c r="AB163"/>
  <c r="AC163"/>
  <c r="AD163"/>
  <c r="AE163"/>
  <c r="AF163"/>
  <c r="AG163"/>
  <c r="AH163"/>
  <c r="AI163"/>
  <c r="F164"/>
  <c r="G164"/>
  <c r="H164"/>
  <c r="I164"/>
  <c r="J164"/>
  <c r="K164"/>
  <c r="L164"/>
  <c r="M164"/>
  <c r="N164"/>
  <c r="O164"/>
  <c r="P164"/>
  <c r="Q164"/>
  <c r="R164"/>
  <c r="S164"/>
  <c r="U164"/>
  <c r="V164"/>
  <c r="W164"/>
  <c r="X164"/>
  <c r="Y164"/>
  <c r="Z164"/>
  <c r="AA164"/>
  <c r="AB164"/>
  <c r="AC164"/>
  <c r="AD164"/>
  <c r="AE164"/>
  <c r="AF164"/>
  <c r="AG164"/>
  <c r="AH164"/>
  <c r="AI164"/>
  <c r="F165"/>
  <c r="G165"/>
  <c r="H165"/>
  <c r="I165"/>
  <c r="J165"/>
  <c r="K165"/>
  <c r="L165"/>
  <c r="M165"/>
  <c r="N165"/>
  <c r="O165"/>
  <c r="P165"/>
  <c r="Q165"/>
  <c r="R165"/>
  <c r="S165"/>
  <c r="U165"/>
  <c r="V165"/>
  <c r="W165"/>
  <c r="X165"/>
  <c r="Y165"/>
  <c r="Z165"/>
  <c r="AA165"/>
  <c r="AB165"/>
  <c r="AC165"/>
  <c r="AD165"/>
  <c r="AE165"/>
  <c r="AF165"/>
  <c r="AG165"/>
  <c r="AH165"/>
  <c r="AI165"/>
  <c r="E165"/>
  <c r="E164"/>
  <c r="E163"/>
  <c r="E162"/>
  <c r="E161"/>
  <c r="E160"/>
  <c r="E159"/>
  <c r="A117"/>
  <c r="B117"/>
  <c r="C117"/>
  <c r="DN117"/>
  <c r="DQ117"/>
  <c r="A118"/>
  <c r="B118"/>
  <c r="C118"/>
  <c r="DM118"/>
  <c r="DN118"/>
  <c r="DQ118"/>
  <c r="A119"/>
  <c r="B119"/>
  <c r="C119"/>
  <c r="DM119"/>
  <c r="DO119"/>
  <c r="A120"/>
  <c r="B120"/>
  <c r="C120"/>
  <c r="DL120"/>
  <c r="DQ120"/>
  <c r="A121"/>
  <c r="B121"/>
  <c r="C121"/>
  <c r="DM121"/>
  <c r="DN121"/>
  <c r="DQ121"/>
  <c r="A122"/>
  <c r="B122"/>
  <c r="C122"/>
  <c r="DL122"/>
  <c r="DO122"/>
  <c r="DQ122"/>
  <c r="A110"/>
  <c r="B110"/>
  <c r="C110"/>
  <c r="DQ110"/>
  <c r="A111"/>
  <c r="B111"/>
  <c r="C111"/>
  <c r="DL111"/>
  <c r="DM111"/>
  <c r="DQ111"/>
  <c r="A112"/>
  <c r="B112"/>
  <c r="C112"/>
  <c r="DN112"/>
  <c r="DP112"/>
  <c r="A113"/>
  <c r="B113"/>
  <c r="C113"/>
  <c r="DM113"/>
  <c r="DP113"/>
  <c r="A114"/>
  <c r="B114"/>
  <c r="C114"/>
  <c r="DL114"/>
  <c r="DM114"/>
  <c r="DQ114"/>
  <c r="A115"/>
  <c r="B115"/>
  <c r="C115"/>
  <c r="DN115"/>
  <c r="A116"/>
  <c r="B116"/>
  <c r="C116"/>
  <c r="DN116"/>
  <c r="DQ116"/>
  <c r="B109"/>
  <c r="C109"/>
  <c r="DN109"/>
  <c r="BL97"/>
  <c r="DM97"/>
  <c r="BT98"/>
  <c r="BN99"/>
  <c r="DN99"/>
  <c r="BO99"/>
  <c r="BK100"/>
  <c r="DL100"/>
  <c r="BR101"/>
  <c r="DQ101"/>
  <c r="BN102"/>
  <c r="DN102"/>
  <c r="BO104"/>
  <c r="BP104"/>
  <c r="DO104"/>
  <c r="BQ104"/>
  <c r="BT106"/>
  <c r="BO107"/>
  <c r="BP107"/>
  <c r="DO107"/>
  <c r="BQ107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BL95"/>
  <c r="AD95"/>
  <c r="BN95"/>
  <c r="DN95"/>
  <c r="AE95"/>
  <c r="BO95"/>
  <c r="BP95"/>
  <c r="AF95"/>
  <c r="BQ95"/>
  <c r="AG95"/>
  <c r="AH95"/>
  <c r="AI95"/>
  <c r="BU95"/>
  <c r="BV95"/>
  <c r="A95"/>
  <c r="C164"/>
  <c r="A92"/>
  <c r="B92"/>
  <c r="C92"/>
  <c r="BK92"/>
  <c r="DL92"/>
  <c r="BL92"/>
  <c r="DM92"/>
  <c r="BO92"/>
  <c r="BP92"/>
  <c r="DO92"/>
  <c r="BR92"/>
  <c r="DQ92"/>
  <c r="BT92"/>
  <c r="BU92"/>
  <c r="A93"/>
  <c r="B93"/>
  <c r="C93"/>
  <c r="BK93"/>
  <c r="BL93"/>
  <c r="BO93"/>
  <c r="BP93"/>
  <c r="BQ93"/>
  <c r="BR93"/>
  <c r="DQ93"/>
  <c r="BT93"/>
  <c r="BU93"/>
  <c r="BV93"/>
  <c r="A94"/>
  <c r="B94"/>
  <c r="C94"/>
  <c r="BL94"/>
  <c r="DM94"/>
  <c r="BN94"/>
  <c r="DN94"/>
  <c r="BO94"/>
  <c r="BP94"/>
  <c r="DO94"/>
  <c r="BR94"/>
  <c r="BT94"/>
  <c r="BU94"/>
  <c r="BV94"/>
  <c r="A86"/>
  <c r="B86"/>
  <c r="C86"/>
  <c r="BK86"/>
  <c r="BN86"/>
  <c r="DN86"/>
  <c r="BO86"/>
  <c r="BP86"/>
  <c r="DO86"/>
  <c r="BR86"/>
  <c r="BT86"/>
  <c r="BU86"/>
  <c r="BV86"/>
  <c r="A87"/>
  <c r="B87"/>
  <c r="C87"/>
  <c r="BK87"/>
  <c r="BL87"/>
  <c r="BN87"/>
  <c r="DN87"/>
  <c r="BO87"/>
  <c r="BP87"/>
  <c r="BQ87"/>
  <c r="BR87"/>
  <c r="DQ87"/>
  <c r="BT87"/>
  <c r="BU87"/>
  <c r="A88"/>
  <c r="B88"/>
  <c r="C88"/>
  <c r="BK88"/>
  <c r="BL88"/>
  <c r="BN88"/>
  <c r="DN88"/>
  <c r="BO88"/>
  <c r="BP88"/>
  <c r="DO88"/>
  <c r="BQ88"/>
  <c r="BR88"/>
  <c r="DQ88"/>
  <c r="BT88"/>
  <c r="BU88"/>
  <c r="BV88"/>
  <c r="A89"/>
  <c r="B89"/>
  <c r="C89"/>
  <c r="BK89"/>
  <c r="BL89"/>
  <c r="DM89"/>
  <c r="BN89"/>
  <c r="BO89"/>
  <c r="BP89"/>
  <c r="DO89"/>
  <c r="BR89"/>
  <c r="DQ89"/>
  <c r="BT89"/>
  <c r="BU89"/>
  <c r="BV89"/>
  <c r="A90"/>
  <c r="B90"/>
  <c r="C90"/>
  <c r="BK90"/>
  <c r="DL90"/>
  <c r="BL90"/>
  <c r="DM90"/>
  <c r="BN90"/>
  <c r="BO90"/>
  <c r="BP90"/>
  <c r="BQ90"/>
  <c r="BR90"/>
  <c r="DQ90"/>
  <c r="BT90"/>
  <c r="BU90"/>
  <c r="BV90"/>
  <c r="A91"/>
  <c r="B91"/>
  <c r="C91"/>
  <c r="BK91"/>
  <c r="BL91"/>
  <c r="DM91"/>
  <c r="BN91"/>
  <c r="DN91"/>
  <c r="BO91"/>
  <c r="BP91"/>
  <c r="DO91"/>
  <c r="BQ91"/>
  <c r="BR91"/>
  <c r="BT91"/>
  <c r="BU91"/>
  <c r="BV91"/>
  <c r="A66"/>
  <c r="B66"/>
  <c r="C66"/>
  <c r="DM66"/>
  <c r="DN66"/>
  <c r="DQ66"/>
  <c r="A67"/>
  <c r="B67"/>
  <c r="C67"/>
  <c r="DM67"/>
  <c r="DN67"/>
  <c r="A68"/>
  <c r="B68"/>
  <c r="C68"/>
  <c r="DO68"/>
  <c r="A69"/>
  <c r="B69"/>
  <c r="C69"/>
  <c r="DL69"/>
  <c r="DN69"/>
  <c r="DP69"/>
  <c r="DQ69"/>
  <c r="A70"/>
  <c r="B70"/>
  <c r="C70"/>
  <c r="DN70"/>
  <c r="DO70"/>
  <c r="DP70"/>
  <c r="DQ70"/>
  <c r="A71"/>
  <c r="B71"/>
  <c r="C71"/>
  <c r="DN71"/>
  <c r="DQ71"/>
  <c r="A72"/>
  <c r="B72"/>
  <c r="C72"/>
  <c r="DM72"/>
  <c r="DN72"/>
  <c r="DP72"/>
  <c r="A73"/>
  <c r="B73"/>
  <c r="C73"/>
  <c r="DN73"/>
  <c r="A74"/>
  <c r="B74"/>
  <c r="C74"/>
  <c r="DL74"/>
  <c r="DN74"/>
  <c r="A75"/>
  <c r="B75"/>
  <c r="C75"/>
  <c r="DN75"/>
  <c r="DO75"/>
  <c r="DQ75"/>
  <c r="A76"/>
  <c r="B76"/>
  <c r="C76"/>
  <c r="DM76"/>
  <c r="DN76"/>
  <c r="DQ76"/>
  <c r="A77"/>
  <c r="B77"/>
  <c r="C77"/>
  <c r="DL77"/>
  <c r="DN77"/>
  <c r="DQ77"/>
  <c r="A78"/>
  <c r="B78"/>
  <c r="C78"/>
  <c r="DM78"/>
  <c r="DN78"/>
  <c r="A79"/>
  <c r="B79"/>
  <c r="C79"/>
  <c r="DN79"/>
  <c r="DQ79"/>
  <c r="A80"/>
  <c r="B80"/>
  <c r="C80"/>
  <c r="DN80"/>
  <c r="DO80"/>
  <c r="DQ80"/>
  <c r="A81"/>
  <c r="B81"/>
  <c r="C81"/>
  <c r="DM81"/>
  <c r="DN81"/>
  <c r="DO81"/>
  <c r="DQ81"/>
  <c r="A82"/>
  <c r="B82"/>
  <c r="C82"/>
  <c r="DL82"/>
  <c r="DN82"/>
  <c r="DQ82"/>
  <c r="A83"/>
  <c r="B83"/>
  <c r="C83"/>
  <c r="DM83"/>
  <c r="DN83"/>
  <c r="DQ83"/>
  <c r="A84"/>
  <c r="B84"/>
  <c r="C84"/>
  <c r="BK84"/>
  <c r="BL84"/>
  <c r="BN84"/>
  <c r="DN84"/>
  <c r="BO84"/>
  <c r="BP84"/>
  <c r="DO84"/>
  <c r="BQ84"/>
  <c r="BR84"/>
  <c r="DQ84"/>
  <c r="BT84"/>
  <c r="BU84"/>
  <c r="A85"/>
  <c r="B85"/>
  <c r="C85"/>
  <c r="BK85"/>
  <c r="DL85"/>
  <c r="BL85"/>
  <c r="BN85"/>
  <c r="DN85"/>
  <c r="BO85"/>
  <c r="BP85"/>
  <c r="BQ85"/>
  <c r="BR85"/>
  <c r="DQ85"/>
  <c r="BT85"/>
  <c r="BU85"/>
  <c r="BV85"/>
  <c r="B65"/>
  <c r="C65"/>
  <c r="DM65"/>
  <c r="DN65"/>
  <c r="A65"/>
  <c r="B8" i="25"/>
  <c r="B29"/>
  <c r="A55" i="24"/>
  <c r="B55"/>
  <c r="C55"/>
  <c r="DO55"/>
  <c r="DQ55"/>
  <c r="A56"/>
  <c r="B56"/>
  <c r="C56"/>
  <c r="DL56"/>
  <c r="DM56"/>
  <c r="DN56"/>
  <c r="A57"/>
  <c r="B57"/>
  <c r="C57"/>
  <c r="DM57"/>
  <c r="DN57"/>
  <c r="A58"/>
  <c r="B58"/>
  <c r="C58"/>
  <c r="DM58"/>
  <c r="DN58"/>
  <c r="DQ58"/>
  <c r="A59"/>
  <c r="B59"/>
  <c r="C59"/>
  <c r="DL59"/>
  <c r="DM59"/>
  <c r="DN59"/>
  <c r="A60"/>
  <c r="B60"/>
  <c r="C60"/>
  <c r="DM60"/>
  <c r="DN60"/>
  <c r="DP60"/>
  <c r="DQ60"/>
  <c r="A61"/>
  <c r="B61"/>
  <c r="C61"/>
  <c r="DL61"/>
  <c r="DQ61"/>
  <c r="A62"/>
  <c r="B62"/>
  <c r="C62"/>
  <c r="DN62"/>
  <c r="DO62"/>
  <c r="A63"/>
  <c r="B63"/>
  <c r="C63"/>
  <c r="DM63"/>
  <c r="DO63"/>
  <c r="DQ63"/>
  <c r="A64"/>
  <c r="B64"/>
  <c r="C64"/>
  <c r="DL64"/>
  <c r="DM64"/>
  <c r="DO64"/>
  <c r="DQ64"/>
  <c r="B54"/>
  <c r="C54"/>
  <c r="DN54"/>
  <c r="DO54"/>
  <c r="DQ54"/>
  <c r="A54"/>
  <c r="A34"/>
  <c r="B34"/>
  <c r="C34"/>
  <c r="BK34"/>
  <c r="BL34"/>
  <c r="DM34"/>
  <c r="BO34"/>
  <c r="BP34"/>
  <c r="DO34"/>
  <c r="BQ34"/>
  <c r="BR34"/>
  <c r="BT34"/>
  <c r="BU34"/>
  <c r="BV34"/>
  <c r="A35"/>
  <c r="B35"/>
  <c r="C35"/>
  <c r="DN35"/>
  <c r="DO35"/>
  <c r="DQ35"/>
  <c r="A36"/>
  <c r="B36"/>
  <c r="C36"/>
  <c r="DM36"/>
  <c r="DP36"/>
  <c r="A37"/>
  <c r="B37"/>
  <c r="C37"/>
  <c r="DM37"/>
  <c r="DN37"/>
  <c r="A38"/>
  <c r="B38"/>
  <c r="C38"/>
  <c r="DP38"/>
  <c r="DQ38"/>
  <c r="A39"/>
  <c r="B39"/>
  <c r="C39"/>
  <c r="DO39"/>
  <c r="DQ39"/>
  <c r="A40"/>
  <c r="B40"/>
  <c r="C40"/>
  <c r="DQ40"/>
  <c r="A41"/>
  <c r="B41"/>
  <c r="C41"/>
  <c r="DL41"/>
  <c r="DM41"/>
  <c r="DN41"/>
  <c r="A42"/>
  <c r="B42"/>
  <c r="C42"/>
  <c r="DM42"/>
  <c r="DN42"/>
  <c r="DQ42"/>
  <c r="A43"/>
  <c r="B43"/>
  <c r="C43"/>
  <c r="BK43"/>
  <c r="BL43"/>
  <c r="BN43"/>
  <c r="DN43"/>
  <c r="BO43"/>
  <c r="BP43"/>
  <c r="DO43"/>
  <c r="BQ43"/>
  <c r="BR43"/>
  <c r="DQ43"/>
  <c r="BT43"/>
  <c r="BU43"/>
  <c r="BV43"/>
  <c r="A44"/>
  <c r="B44"/>
  <c r="C44"/>
  <c r="DN44"/>
  <c r="DP44"/>
  <c r="DQ44"/>
  <c r="A45"/>
  <c r="B45"/>
  <c r="C45"/>
  <c r="BK45"/>
  <c r="BO45"/>
  <c r="BQ45"/>
  <c r="DP45"/>
  <c r="BR45"/>
  <c r="DQ45"/>
  <c r="BT45"/>
  <c r="BU45"/>
  <c r="BV45"/>
  <c r="A46"/>
  <c r="B46"/>
  <c r="C46"/>
  <c r="DM46"/>
  <c r="DN46"/>
  <c r="DQ46"/>
  <c r="A47"/>
  <c r="B47"/>
  <c r="C47"/>
  <c r="DN47"/>
  <c r="DQ47"/>
  <c r="A48"/>
  <c r="B48"/>
  <c r="C48"/>
  <c r="DL48"/>
  <c r="DM48"/>
  <c r="DN48"/>
  <c r="DQ48"/>
  <c r="A49"/>
  <c r="B49"/>
  <c r="C49"/>
  <c r="DM49"/>
  <c r="DN49"/>
  <c r="A50"/>
  <c r="B50"/>
  <c r="C50"/>
  <c r="DN50"/>
  <c r="DP50"/>
  <c r="DQ50"/>
  <c r="A51"/>
  <c r="B51"/>
  <c r="C51"/>
  <c r="DM51"/>
  <c r="DN51"/>
  <c r="DQ51"/>
  <c r="A52"/>
  <c r="B52"/>
  <c r="C52"/>
  <c r="DM52"/>
  <c r="DN52"/>
  <c r="DP52"/>
  <c r="A53"/>
  <c r="B53"/>
  <c r="C53"/>
  <c r="DN53"/>
  <c r="DQ53"/>
  <c r="B33"/>
  <c r="C33"/>
  <c r="DL33"/>
  <c r="DM33"/>
  <c r="DP33"/>
  <c r="DQ33"/>
  <c r="A33"/>
  <c r="A16"/>
  <c r="B16"/>
  <c r="C16"/>
  <c r="BK16"/>
  <c r="BL16"/>
  <c r="DM16"/>
  <c r="BN16"/>
  <c r="BR16"/>
  <c r="DQ16"/>
  <c r="BT16"/>
  <c r="BU16"/>
  <c r="BV16"/>
  <c r="A17"/>
  <c r="B17"/>
  <c r="C17"/>
  <c r="BK17"/>
  <c r="BL17"/>
  <c r="DM17"/>
  <c r="BN17"/>
  <c r="BO17"/>
  <c r="BQ17"/>
  <c r="BT17"/>
  <c r="BU17"/>
  <c r="A18"/>
  <c r="B18"/>
  <c r="C18"/>
  <c r="DM18"/>
  <c r="DN18"/>
  <c r="DP18"/>
  <c r="A19"/>
  <c r="B19"/>
  <c r="C19"/>
  <c r="DL19"/>
  <c r="DN19"/>
  <c r="DQ19"/>
  <c r="A20"/>
  <c r="B20"/>
  <c r="C20"/>
  <c r="BK20"/>
  <c r="BL20"/>
  <c r="BN20"/>
  <c r="DN20"/>
  <c r="BO20"/>
  <c r="BP20"/>
  <c r="BQ20"/>
  <c r="DP20"/>
  <c r="BR20"/>
  <c r="DQ20"/>
  <c r="BT20"/>
  <c r="BU20"/>
  <c r="BV20"/>
  <c r="A21"/>
  <c r="B21"/>
  <c r="C21"/>
  <c r="DN21"/>
  <c r="A22"/>
  <c r="B22"/>
  <c r="C22"/>
  <c r="DM22"/>
  <c r="DN22"/>
  <c r="DQ22"/>
  <c r="A23"/>
  <c r="B23"/>
  <c r="C23"/>
  <c r="DN23"/>
  <c r="DQ23"/>
  <c r="A24"/>
  <c r="B24"/>
  <c r="C24"/>
  <c r="DM24"/>
  <c r="DQ24"/>
  <c r="A25"/>
  <c r="B25"/>
  <c r="C25"/>
  <c r="DL25"/>
  <c r="DM25"/>
  <c r="DN25"/>
  <c r="A26"/>
  <c r="B26"/>
  <c r="C26"/>
  <c r="DM26"/>
  <c r="DN26"/>
  <c r="DP26"/>
  <c r="DQ26"/>
  <c r="A27"/>
  <c r="B27"/>
  <c r="C27"/>
  <c r="DL27"/>
  <c r="DN27"/>
  <c r="DQ27"/>
  <c r="A28"/>
  <c r="B28"/>
  <c r="C28"/>
  <c r="BK28"/>
  <c r="DL28"/>
  <c r="BN28"/>
  <c r="DN28"/>
  <c r="BO28"/>
  <c r="BP28"/>
  <c r="BQ28"/>
  <c r="DP28"/>
  <c r="BR28"/>
  <c r="DQ28"/>
  <c r="BT28"/>
  <c r="BU28"/>
  <c r="BV28"/>
  <c r="A29"/>
  <c r="B29"/>
  <c r="C29"/>
  <c r="DM29"/>
  <c r="DP29"/>
  <c r="DQ29"/>
  <c r="A30"/>
  <c r="B30"/>
  <c r="C30"/>
  <c r="BK30"/>
  <c r="BL30"/>
  <c r="DM30"/>
  <c r="BN30"/>
  <c r="DN30"/>
  <c r="BO30"/>
  <c r="BP30"/>
  <c r="BQ30"/>
  <c r="BR30"/>
  <c r="DQ30"/>
  <c r="BT30"/>
  <c r="BU30"/>
  <c r="BV30"/>
  <c r="A31"/>
  <c r="B31"/>
  <c r="C31"/>
  <c r="DN31"/>
  <c r="DQ31"/>
  <c r="A32"/>
  <c r="B32"/>
  <c r="C32"/>
  <c r="DM32"/>
  <c r="DO32"/>
  <c r="DQ32"/>
  <c r="B15"/>
  <c r="C15"/>
  <c r="DP15"/>
  <c r="DQ15"/>
  <c r="A15"/>
  <c r="B5" i="25"/>
  <c r="B26"/>
  <c r="A14" i="24"/>
  <c r="B14"/>
  <c r="C14"/>
  <c r="A13"/>
  <c r="B13"/>
  <c r="C13"/>
  <c r="A4"/>
  <c r="B4"/>
  <c r="C4"/>
  <c r="A5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B3"/>
  <c r="C3"/>
  <c r="A3"/>
  <c r="B4" i="25"/>
  <c r="B25"/>
  <c r="DF21" i="16"/>
  <c r="DI21"/>
  <c r="DM21"/>
  <c r="DN21"/>
  <c r="DO21"/>
  <c r="DG21"/>
  <c r="DH21"/>
  <c r="DP21"/>
  <c r="DQ21"/>
  <c r="BD22"/>
  <c r="BE22"/>
  <c r="BF22"/>
  <c r="BH22"/>
  <c r="DI22"/>
  <c r="BI22"/>
  <c r="BY22"/>
  <c r="BJ22"/>
  <c r="BZ22"/>
  <c r="BK22"/>
  <c r="BL22"/>
  <c r="BM22"/>
  <c r="BN22"/>
  <c r="BO22"/>
  <c r="BQ22"/>
  <c r="DP22"/>
  <c r="BR22"/>
  <c r="BT22"/>
  <c r="BU22"/>
  <c r="DE22"/>
  <c r="DF22"/>
  <c r="DG22"/>
  <c r="DJ22"/>
  <c r="DQ22"/>
  <c r="BD23"/>
  <c r="BF23"/>
  <c r="BH23"/>
  <c r="BI23"/>
  <c r="BJ23"/>
  <c r="BZ23"/>
  <c r="BK23"/>
  <c r="BL23"/>
  <c r="BN23"/>
  <c r="BO23"/>
  <c r="BP23"/>
  <c r="DO23"/>
  <c r="BQ23"/>
  <c r="BR23"/>
  <c r="BT23"/>
  <c r="BU23"/>
  <c r="BV23"/>
  <c r="BY23"/>
  <c r="DE23"/>
  <c r="DH23"/>
  <c r="DI23"/>
  <c r="DJ23"/>
  <c r="DN23"/>
  <c r="DP23"/>
  <c r="DQ23"/>
  <c r="DE24"/>
  <c r="BD24"/>
  <c r="BF24"/>
  <c r="DH24"/>
  <c r="BH24"/>
  <c r="BI24"/>
  <c r="BJ24"/>
  <c r="DK24"/>
  <c r="BK24"/>
  <c r="BL24"/>
  <c r="BM24"/>
  <c r="BN24"/>
  <c r="DN24"/>
  <c r="BO24"/>
  <c r="BQ24"/>
  <c r="BR24"/>
  <c r="BT24"/>
  <c r="BU24"/>
  <c r="BV24"/>
  <c r="BZ24"/>
  <c r="DF24"/>
  <c r="DG24"/>
  <c r="DL24"/>
  <c r="DM24"/>
  <c r="DQ24"/>
  <c r="BD25"/>
  <c r="BE25"/>
  <c r="BF25"/>
  <c r="DH25"/>
  <c r="BH25"/>
  <c r="BI25"/>
  <c r="BJ25"/>
  <c r="BK25"/>
  <c r="DL25"/>
  <c r="BL25"/>
  <c r="BN25"/>
  <c r="DN25"/>
  <c r="BO25"/>
  <c r="BP25"/>
  <c r="BQ25"/>
  <c r="BR25"/>
  <c r="BT25"/>
  <c r="BU25"/>
  <c r="BV25"/>
  <c r="BY25"/>
  <c r="DE25"/>
  <c r="DF25"/>
  <c r="DI25"/>
  <c r="DJ25"/>
  <c r="DP25"/>
  <c r="DQ25"/>
  <c r="BD26"/>
  <c r="BE26"/>
  <c r="DF26"/>
  <c r="DG26"/>
  <c r="BF26"/>
  <c r="BH26"/>
  <c r="BI26"/>
  <c r="BY26"/>
  <c r="BJ26"/>
  <c r="BZ26"/>
  <c r="BK26"/>
  <c r="BL26"/>
  <c r="DM26"/>
  <c r="BN26"/>
  <c r="DN26"/>
  <c r="BO26"/>
  <c r="BP26"/>
  <c r="BQ26"/>
  <c r="BR26"/>
  <c r="BS26"/>
  <c r="BT26"/>
  <c r="BU26"/>
  <c r="BV26"/>
  <c r="DH26"/>
  <c r="DI26"/>
  <c r="DQ26"/>
  <c r="DF27"/>
  <c r="BD27"/>
  <c r="DG27"/>
  <c r="BF27"/>
  <c r="BH27"/>
  <c r="BI27"/>
  <c r="DJ27"/>
  <c r="BJ27"/>
  <c r="BZ27"/>
  <c r="BK27"/>
  <c r="BL27"/>
  <c r="BN27"/>
  <c r="BO27"/>
  <c r="BP27"/>
  <c r="BQ27"/>
  <c r="BR27"/>
  <c r="BS27"/>
  <c r="BT27"/>
  <c r="BU27"/>
  <c r="BV27"/>
  <c r="BY27"/>
  <c r="DK27"/>
  <c r="DL27"/>
  <c r="DM27"/>
  <c r="DP27"/>
  <c r="DQ27"/>
  <c r="DF28"/>
  <c r="BD28"/>
  <c r="BE28"/>
  <c r="DG28"/>
  <c r="BF28"/>
  <c r="DH28"/>
  <c r="BH28"/>
  <c r="BI28"/>
  <c r="BJ28"/>
  <c r="BK28"/>
  <c r="BL28"/>
  <c r="BN28"/>
  <c r="DN28"/>
  <c r="BO28"/>
  <c r="BP28"/>
  <c r="DO28"/>
  <c r="BQ28"/>
  <c r="DP28"/>
  <c r="BR28"/>
  <c r="BT28"/>
  <c r="BU28"/>
  <c r="BV28"/>
  <c r="BZ28"/>
  <c r="DE28"/>
  <c r="DI28"/>
  <c r="DJ28"/>
  <c r="DK28"/>
  <c r="DQ28"/>
  <c r="DF29"/>
  <c r="BD29"/>
  <c r="DG29"/>
  <c r="BF29"/>
  <c r="DH29"/>
  <c r="BH29"/>
  <c r="DI29"/>
  <c r="BI29"/>
  <c r="BJ29"/>
  <c r="BZ29"/>
  <c r="BK29"/>
  <c r="BL29"/>
  <c r="BM29"/>
  <c r="BN29"/>
  <c r="DN29"/>
  <c r="BO29"/>
  <c r="BP29"/>
  <c r="BQ29"/>
  <c r="BR29"/>
  <c r="BT29"/>
  <c r="BU29"/>
  <c r="BV29"/>
  <c r="BY29"/>
  <c r="DM29"/>
  <c r="DP29"/>
  <c r="DQ29"/>
  <c r="BD30"/>
  <c r="BE30"/>
  <c r="DG30"/>
  <c r="BF30"/>
  <c r="BH30"/>
  <c r="DI30"/>
  <c r="BI30"/>
  <c r="DJ30"/>
  <c r="BJ30"/>
  <c r="BZ30"/>
  <c r="BK30"/>
  <c r="BL30"/>
  <c r="BM30"/>
  <c r="BN30"/>
  <c r="DN30"/>
  <c r="BO30"/>
  <c r="BP30"/>
  <c r="BQ30"/>
  <c r="BR30"/>
  <c r="BS30"/>
  <c r="BT30"/>
  <c r="BU30"/>
  <c r="BY30"/>
  <c r="DE30"/>
  <c r="DF30"/>
  <c r="DL30"/>
  <c r="DM30"/>
  <c r="DQ30"/>
  <c r="DE31"/>
  <c r="BD31"/>
  <c r="DG31"/>
  <c r="BF31"/>
  <c r="DH31"/>
  <c r="BH31"/>
  <c r="BI31"/>
  <c r="BJ31"/>
  <c r="BZ31"/>
  <c r="BK31"/>
  <c r="BL31"/>
  <c r="BN31"/>
  <c r="BO31"/>
  <c r="BP31"/>
  <c r="DO31"/>
  <c r="BQ31"/>
  <c r="DP31"/>
  <c r="BR31"/>
  <c r="BT31"/>
  <c r="BU31"/>
  <c r="BV31"/>
  <c r="DJ31"/>
  <c r="DN31"/>
  <c r="DE32"/>
  <c r="BD32"/>
  <c r="BF32"/>
  <c r="BH32"/>
  <c r="BI32"/>
  <c r="BJ32"/>
  <c r="DK32"/>
  <c r="BK32"/>
  <c r="BL32"/>
  <c r="BM32"/>
  <c r="BN32"/>
  <c r="BO32"/>
  <c r="BQ32"/>
  <c r="BR32"/>
  <c r="BS32"/>
  <c r="BT32"/>
  <c r="BU32"/>
  <c r="BV32"/>
  <c r="BY32"/>
  <c r="DG32"/>
  <c r="DH32"/>
  <c r="DM32"/>
  <c r="DN32"/>
  <c r="DP32"/>
  <c r="DQ32"/>
  <c r="DF21" i="14"/>
  <c r="DH21"/>
  <c r="DI21"/>
  <c r="DJ21"/>
  <c r="BM21"/>
  <c r="DM21"/>
  <c r="DN21"/>
  <c r="DP21"/>
  <c r="DQ21"/>
  <c r="DF22"/>
  <c r="DI22"/>
  <c r="DJ22"/>
  <c r="DK22"/>
  <c r="DP22"/>
  <c r="DQ22"/>
  <c r="DE22"/>
  <c r="DG22"/>
  <c r="DE23"/>
  <c r="DH23"/>
  <c r="DI23"/>
  <c r="DM23"/>
  <c r="DN23"/>
  <c r="DP23"/>
  <c r="DQ23"/>
  <c r="DJ23"/>
  <c r="BL3" i="24"/>
  <c r="BL10"/>
  <c r="BL28"/>
  <c r="BL45"/>
  <c r="BL86"/>
  <c r="BL99"/>
  <c r="BL101"/>
  <c r="BL106"/>
  <c r="CU124"/>
  <c r="AZ15" i="12"/>
  <c r="AZ16"/>
  <c r="BA34"/>
  <c r="BA32"/>
  <c r="BA33"/>
  <c r="M11" i="25"/>
  <c r="DO131" i="24"/>
  <c r="DO141"/>
  <c r="DG141"/>
  <c r="BG141"/>
  <c r="DO144"/>
  <c r="DK142"/>
  <c r="DO139"/>
  <c r="BM133"/>
  <c r="DM133"/>
  <c r="BM129"/>
  <c r="DM129"/>
  <c r="DO128"/>
  <c r="CU131"/>
  <c r="BM125"/>
  <c r="DM125"/>
  <c r="DO136"/>
  <c r="DH128"/>
  <c r="DO142"/>
  <c r="BM141"/>
  <c r="DM141"/>
  <c r="DO140"/>
  <c r="BZ138"/>
  <c r="DK138"/>
  <c r="BE141"/>
  <c r="DH140"/>
  <c r="DO127"/>
  <c r="DQ142"/>
  <c r="BS142"/>
  <c r="DF134"/>
  <c r="BG134"/>
  <c r="BC134"/>
  <c r="BE134"/>
  <c r="DI127"/>
  <c r="DF126"/>
  <c r="BG126"/>
  <c r="BC126"/>
  <c r="BE126"/>
  <c r="DF138"/>
  <c r="BG138"/>
  <c r="BX138"/>
  <c r="BC138"/>
  <c r="BE138"/>
  <c r="BM145"/>
  <c r="DM145"/>
  <c r="DH144"/>
  <c r="BG130"/>
  <c r="DF130"/>
  <c r="BC130"/>
  <c r="BE130"/>
  <c r="DO132"/>
  <c r="DO130"/>
  <c r="CE127"/>
  <c r="CI127"/>
  <c r="DO143"/>
  <c r="DO138"/>
  <c r="BM137"/>
  <c r="DM137"/>
  <c r="DH132"/>
  <c r="DO145"/>
  <c r="BG145"/>
  <c r="DG145"/>
  <c r="DF142"/>
  <c r="BG142"/>
  <c r="BC142"/>
  <c r="BE142"/>
  <c r="DH136"/>
  <c r="DQ134"/>
  <c r="BS134"/>
  <c r="DO133"/>
  <c r="DG133"/>
  <c r="BG133"/>
  <c r="DQ130"/>
  <c r="BS130"/>
  <c r="DO129"/>
  <c r="BG129"/>
  <c r="DG129"/>
  <c r="CB127"/>
  <c r="BR3"/>
  <c r="BR10"/>
  <c r="BR17"/>
  <c r="BR95"/>
  <c r="CZ126"/>
  <c r="DQ126"/>
  <c r="BS126"/>
  <c r="DO125"/>
  <c r="BG125"/>
  <c r="DG125"/>
  <c r="DO135"/>
  <c r="DO134"/>
  <c r="DO126"/>
  <c r="DQ138"/>
  <c r="BS138"/>
  <c r="DO137"/>
  <c r="DG137"/>
  <c r="BG137"/>
  <c r="DK134"/>
  <c r="DK130"/>
  <c r="DK126"/>
  <c r="BG144"/>
  <c r="BG140"/>
  <c r="BG136"/>
  <c r="BG132"/>
  <c r="BG128"/>
  <c r="BN3"/>
  <c r="BN10"/>
  <c r="BN34"/>
  <c r="BN45"/>
  <c r="BN92"/>
  <c r="BN93"/>
  <c r="BN96"/>
  <c r="BN98"/>
  <c r="BN100"/>
  <c r="BN108"/>
  <c r="CV125"/>
  <c r="BG124"/>
  <c r="DI123"/>
  <c r="DP144"/>
  <c r="DP140"/>
  <c r="DP136"/>
  <c r="DP132"/>
  <c r="DP128"/>
  <c r="CA127"/>
  <c r="DP124"/>
  <c r="DH124"/>
  <c r="DJ123"/>
  <c r="DL139"/>
  <c r="DL135"/>
  <c r="DL127"/>
  <c r="BC144"/>
  <c r="BE144"/>
  <c r="DE143"/>
  <c r="CV143"/>
  <c r="BM143"/>
  <c r="BC140"/>
  <c r="BE140"/>
  <c r="DE139"/>
  <c r="BC136"/>
  <c r="BE136"/>
  <c r="DE135"/>
  <c r="BC132"/>
  <c r="BE132"/>
  <c r="DE131"/>
  <c r="BM131"/>
  <c r="BC128"/>
  <c r="BE128"/>
  <c r="DE127"/>
  <c r="BM127"/>
  <c r="DK124"/>
  <c r="BS124"/>
  <c r="BC124"/>
  <c r="BE124"/>
  <c r="DM123"/>
  <c r="DE123"/>
  <c r="BM123"/>
  <c r="BV138"/>
  <c r="DJ136"/>
  <c r="DL123"/>
  <c r="DL144"/>
  <c r="DL140"/>
  <c r="DL136"/>
  <c r="BO3"/>
  <c r="BO10"/>
  <c r="BO16"/>
  <c r="BO96"/>
  <c r="BO98"/>
  <c r="BO101"/>
  <c r="BO106"/>
  <c r="CW135"/>
  <c r="DL132"/>
  <c r="DL128"/>
  <c r="DL124"/>
  <c r="BX127"/>
  <c r="DO123"/>
  <c r="DN93"/>
  <c r="DQ36"/>
  <c r="DM86"/>
  <c r="DM28"/>
  <c r="DM120"/>
  <c r="BS118"/>
  <c r="BP106"/>
  <c r="DO106"/>
  <c r="DM40"/>
  <c r="DP63"/>
  <c r="BT95"/>
  <c r="BQ94"/>
  <c r="DP94"/>
  <c r="DQ17"/>
  <c r="DN15"/>
  <c r="BQ86"/>
  <c r="DP86"/>
  <c r="DP39"/>
  <c r="BS79"/>
  <c r="DM21"/>
  <c r="DO47"/>
  <c r="DM77"/>
  <c r="DQ109"/>
  <c r="BK94"/>
  <c r="BM94"/>
  <c r="DM53"/>
  <c r="BM113"/>
  <c r="BU97"/>
  <c r="BV97"/>
  <c r="DP76"/>
  <c r="BB87"/>
  <c r="DF87"/>
  <c r="BS35"/>
  <c r="DM45"/>
  <c r="DO48"/>
  <c r="DM110"/>
  <c r="DL67"/>
  <c r="BT97"/>
  <c r="BT3"/>
  <c r="BT10"/>
  <c r="DA140"/>
  <c r="DQ95"/>
  <c r="AG147"/>
  <c r="BS31"/>
  <c r="BS88"/>
  <c r="BB104"/>
  <c r="DF104"/>
  <c r="DN45"/>
  <c r="DK75"/>
  <c r="BS24"/>
  <c r="DF117"/>
  <c r="DN92"/>
  <c r="BI87"/>
  <c r="DJ87"/>
  <c r="DP83"/>
  <c r="BM69"/>
  <c r="DK118"/>
  <c r="BM119"/>
  <c r="BP16"/>
  <c r="DO16"/>
  <c r="DE117"/>
  <c r="DG118"/>
  <c r="CB93"/>
  <c r="BQ92"/>
  <c r="BS92"/>
  <c r="BM73"/>
  <c r="BS111"/>
  <c r="DJ117"/>
  <c r="DM106"/>
  <c r="DP47"/>
  <c r="DI40"/>
  <c r="DF116"/>
  <c r="DG113"/>
  <c r="DH110"/>
  <c r="BB93"/>
  <c r="DF93"/>
  <c r="BQ16"/>
  <c r="CB16"/>
  <c r="BQ89"/>
  <c r="DP89"/>
  <c r="DH19"/>
  <c r="DF80"/>
  <c r="BA94"/>
  <c r="DE94"/>
  <c r="DF121"/>
  <c r="BM60"/>
  <c r="BM76"/>
  <c r="DK109"/>
  <c r="BC116"/>
  <c r="DK114"/>
  <c r="DI112"/>
  <c r="DJ119"/>
  <c r="BS117"/>
  <c r="DI24"/>
  <c r="DI115"/>
  <c r="BF16"/>
  <c r="DH16"/>
  <c r="BM51"/>
  <c r="DK46"/>
  <c r="BS55"/>
  <c r="DF77"/>
  <c r="DG74"/>
  <c r="DE72"/>
  <c r="BS71"/>
  <c r="DO66"/>
  <c r="BA90"/>
  <c r="DE90"/>
  <c r="BD93"/>
  <c r="DG93"/>
  <c r="DJ109"/>
  <c r="DG115"/>
  <c r="DJ114"/>
  <c r="DE113"/>
  <c r="DK111"/>
  <c r="DF110"/>
  <c r="DF111"/>
  <c r="DK66"/>
  <c r="DE119"/>
  <c r="BA16"/>
  <c r="DF52"/>
  <c r="DG49"/>
  <c r="DH38"/>
  <c r="DJ56"/>
  <c r="BJ85"/>
  <c r="DK85"/>
  <c r="DG81"/>
  <c r="DM71"/>
  <c r="DE71"/>
  <c r="DN68"/>
  <c r="DF68"/>
  <c r="BA89"/>
  <c r="DE89"/>
  <c r="BF88"/>
  <c r="DH88"/>
  <c r="BB86"/>
  <c r="DF86"/>
  <c r="BD92"/>
  <c r="DG92"/>
  <c r="DF119"/>
  <c r="DE83"/>
  <c r="DF32"/>
  <c r="DE74"/>
  <c r="BF91"/>
  <c r="DH91"/>
  <c r="BJ90"/>
  <c r="DK90"/>
  <c r="BH88"/>
  <c r="DI88"/>
  <c r="DF122"/>
  <c r="DI121"/>
  <c r="DF113"/>
  <c r="DO111"/>
  <c r="BJ28"/>
  <c r="BZ28"/>
  <c r="BA85"/>
  <c r="BH91"/>
  <c r="DI91"/>
  <c r="BD89"/>
  <c r="DG89"/>
  <c r="BA87"/>
  <c r="BJ94"/>
  <c r="BZ94"/>
  <c r="BV6" i="22"/>
  <c r="BV17"/>
  <c r="DC22"/>
  <c r="DC21"/>
  <c r="DO23"/>
  <c r="DC24"/>
  <c r="DC23"/>
  <c r="CY24"/>
  <c r="CT23"/>
  <c r="BG22"/>
  <c r="CR24"/>
  <c r="CM23"/>
  <c r="BM23"/>
  <c r="CP22"/>
  <c r="DJ21"/>
  <c r="DA24"/>
  <c r="BS24"/>
  <c r="DB21"/>
  <c r="DF24"/>
  <c r="CW24"/>
  <c r="CO24"/>
  <c r="BG24"/>
  <c r="CZ23"/>
  <c r="CR23"/>
  <c r="BL6"/>
  <c r="BL17"/>
  <c r="CU22"/>
  <c r="CM22"/>
  <c r="DG21"/>
  <c r="CP21"/>
  <c r="CQ21"/>
  <c r="DN22"/>
  <c r="CS21"/>
  <c r="BS21"/>
  <c r="CS24"/>
  <c r="BE24"/>
  <c r="CN23"/>
  <c r="DB24"/>
  <c r="CT24"/>
  <c r="DF23"/>
  <c r="CW23"/>
  <c r="CO23"/>
  <c r="DI22"/>
  <c r="CZ22"/>
  <c r="CR22"/>
  <c r="DL21"/>
  <c r="CU21"/>
  <c r="CM21"/>
  <c r="BM21"/>
  <c r="CO22"/>
  <c r="BE21"/>
  <c r="CV23"/>
  <c r="DL24"/>
  <c r="CU24"/>
  <c r="CM24"/>
  <c r="CP23"/>
  <c r="CS22"/>
  <c r="DE21"/>
  <c r="CV21"/>
  <c r="CN21"/>
  <c r="CQ24"/>
  <c r="CU23"/>
  <c r="CY22"/>
  <c r="CT21"/>
  <c r="DO115" i="24"/>
  <c r="DN110"/>
  <c r="DN120"/>
  <c r="DF120"/>
  <c r="DQ119"/>
  <c r="DI119"/>
  <c r="DL118"/>
  <c r="DI31"/>
  <c r="DK25"/>
  <c r="DF24"/>
  <c r="BI20"/>
  <c r="BY20"/>
  <c r="DE19"/>
  <c r="DJ51"/>
  <c r="DF47"/>
  <c r="DN39"/>
  <c r="DG36"/>
  <c r="DN63"/>
  <c r="DF63"/>
  <c r="DQ62"/>
  <c r="DJ75"/>
  <c r="DI70"/>
  <c r="DE66"/>
  <c r="BD86"/>
  <c r="DG86"/>
  <c r="BI94"/>
  <c r="BY94"/>
  <c r="BA93"/>
  <c r="DE93"/>
  <c r="DM116"/>
  <c r="DH115"/>
  <c r="DN113"/>
  <c r="DQ112"/>
  <c r="DO110"/>
  <c r="DG110"/>
  <c r="DI122"/>
  <c r="DG120"/>
  <c r="DH117"/>
  <c r="DF27"/>
  <c r="BM17"/>
  <c r="DK33"/>
  <c r="DJ46"/>
  <c r="DF42"/>
  <c r="DN34"/>
  <c r="DG63"/>
  <c r="DM61"/>
  <c r="DE61"/>
  <c r="DK59"/>
  <c r="DG55"/>
  <c r="DG79"/>
  <c r="DJ78"/>
  <c r="DQ73"/>
  <c r="DI73"/>
  <c r="DG71"/>
  <c r="DE69"/>
  <c r="DF66"/>
  <c r="BA106"/>
  <c r="DE106"/>
  <c r="BA97"/>
  <c r="DE97"/>
  <c r="DQ115"/>
  <c r="DE111"/>
  <c r="DP110"/>
  <c r="DF118"/>
  <c r="DI117"/>
  <c r="DF29"/>
  <c r="DH23"/>
  <c r="DF21"/>
  <c r="DO18"/>
  <c r="DG57"/>
  <c r="BJ30"/>
  <c r="DK30"/>
  <c r="DN36"/>
  <c r="DK61"/>
  <c r="DI44"/>
  <c r="DK112"/>
  <c r="AF147"/>
  <c r="DI32"/>
  <c r="BI84"/>
  <c r="DJ84"/>
  <c r="DE75"/>
  <c r="DH66"/>
  <c r="DH15"/>
  <c r="BB28"/>
  <c r="DG25"/>
  <c r="BB20"/>
  <c r="DF20"/>
  <c r="DH53"/>
  <c r="DI50"/>
  <c r="DK44"/>
  <c r="DJ39"/>
  <c r="DK36"/>
  <c r="DH61"/>
  <c r="DK60"/>
  <c r="DF59"/>
  <c r="BF85"/>
  <c r="DH85"/>
  <c r="DI82"/>
  <c r="DG80"/>
  <c r="DH77"/>
  <c r="DK76"/>
  <c r="DF75"/>
  <c r="DH69"/>
  <c r="CI91"/>
  <c r="BD90"/>
  <c r="DG90"/>
  <c r="BF87"/>
  <c r="DH87"/>
  <c r="BB94"/>
  <c r="CE92"/>
  <c r="DI116"/>
  <c r="DG114"/>
  <c r="DE112"/>
  <c r="BM122"/>
  <c r="DE122"/>
  <c r="DH121"/>
  <c r="DI118"/>
  <c r="DK15"/>
  <c r="DJ64"/>
  <c r="DH62"/>
  <c r="DF60"/>
  <c r="DI29"/>
  <c r="BB85"/>
  <c r="DF85"/>
  <c r="DF69"/>
  <c r="DF109"/>
  <c r="DN114"/>
  <c r="DL112"/>
  <c r="C160"/>
  <c r="DI15"/>
  <c r="DF31"/>
  <c r="BM29"/>
  <c r="DE26"/>
  <c r="DI22"/>
  <c r="DE18"/>
  <c r="DH48"/>
  <c r="DF46"/>
  <c r="BD43"/>
  <c r="DG43"/>
  <c r="DE41"/>
  <c r="DH40"/>
  <c r="DF38"/>
  <c r="DG35"/>
  <c r="DE57"/>
  <c r="CG84"/>
  <c r="DH80"/>
  <c r="DK79"/>
  <c r="DF78"/>
  <c r="DJ74"/>
  <c r="DE73"/>
  <c r="DI69"/>
  <c r="DG67"/>
  <c r="BF90"/>
  <c r="DH90"/>
  <c r="BJ89"/>
  <c r="DK89"/>
  <c r="BB88"/>
  <c r="CE86"/>
  <c r="BA92"/>
  <c r="DE92"/>
  <c r="DH109"/>
  <c r="DJ116"/>
  <c r="DE115"/>
  <c r="DK113"/>
  <c r="DI111"/>
  <c r="DN122"/>
  <c r="DG119"/>
  <c r="DM47"/>
  <c r="DE48"/>
  <c r="BM65"/>
  <c r="X147"/>
  <c r="DJ29"/>
  <c r="DG121"/>
  <c r="BM32"/>
  <c r="DF26"/>
  <c r="DE21"/>
  <c r="BF20"/>
  <c r="DH20"/>
  <c r="DF18"/>
  <c r="BH17"/>
  <c r="DI17"/>
  <c r="DE52"/>
  <c r="DI48"/>
  <c r="DE44"/>
  <c r="DG38"/>
  <c r="DH35"/>
  <c r="BJ34"/>
  <c r="BZ34"/>
  <c r="DI64"/>
  <c r="DE60"/>
  <c r="DF57"/>
  <c r="BI85"/>
  <c r="DJ85"/>
  <c r="BA84"/>
  <c r="DE84"/>
  <c r="DH83"/>
  <c r="DF81"/>
  <c r="DG78"/>
  <c r="DJ77"/>
  <c r="BS75"/>
  <c r="DF73"/>
  <c r="DG70"/>
  <c r="DP67"/>
  <c r="DH67"/>
  <c r="BB91"/>
  <c r="DF91"/>
  <c r="BH90"/>
  <c r="DI90"/>
  <c r="BD88"/>
  <c r="DG88"/>
  <c r="BB92"/>
  <c r="DF92"/>
  <c r="DI109"/>
  <c r="DF115"/>
  <c r="DG112"/>
  <c r="DG122"/>
  <c r="DL79"/>
  <c r="U147"/>
  <c r="AC147"/>
  <c r="L147"/>
  <c r="Z147"/>
  <c r="BF103"/>
  <c r="DH103"/>
  <c r="BJ95"/>
  <c r="DK95"/>
  <c r="BA108"/>
  <c r="DE108"/>
  <c r="BK102"/>
  <c r="BM102"/>
  <c r="BK95"/>
  <c r="DN108"/>
  <c r="BD104"/>
  <c r="DG104"/>
  <c r="BI103"/>
  <c r="BY103"/>
  <c r="BA102"/>
  <c r="DE102"/>
  <c r="BJ103"/>
  <c r="BZ103"/>
  <c r="BB102"/>
  <c r="DF102"/>
  <c r="BB106"/>
  <c r="DF106"/>
  <c r="BD106"/>
  <c r="DG106"/>
  <c r="BI104"/>
  <c r="DJ104"/>
  <c r="BD108"/>
  <c r="DG108"/>
  <c r="BI107"/>
  <c r="BY107"/>
  <c r="BI98"/>
  <c r="DJ98"/>
  <c r="BJ108"/>
  <c r="DK108"/>
  <c r="BK103"/>
  <c r="BM103"/>
  <c r="P147"/>
  <c r="AZ108"/>
  <c r="DM99"/>
  <c r="BK108"/>
  <c r="DL108"/>
  <c r="BD107"/>
  <c r="DG107"/>
  <c r="BA104"/>
  <c r="DE104"/>
  <c r="BJ102"/>
  <c r="BZ102"/>
  <c r="BB101"/>
  <c r="DF101"/>
  <c r="BH100"/>
  <c r="DI100"/>
  <c r="BD98"/>
  <c r="DG98"/>
  <c r="BI97"/>
  <c r="BY97"/>
  <c r="BA96"/>
  <c r="DE96"/>
  <c r="BJ106"/>
  <c r="BZ106"/>
  <c r="BH103"/>
  <c r="DI103"/>
  <c r="BP101"/>
  <c r="DO101"/>
  <c r="BD101"/>
  <c r="DG101"/>
  <c r="BJ97"/>
  <c r="BZ97"/>
  <c r="DN96"/>
  <c r="BB96"/>
  <c r="BB108"/>
  <c r="DF108"/>
  <c r="BH107"/>
  <c r="DI107"/>
  <c r="BS101"/>
  <c r="CW145"/>
  <c r="BD96"/>
  <c r="DG96"/>
  <c r="BF104"/>
  <c r="DH104"/>
  <c r="BJ107"/>
  <c r="DK107"/>
  <c r="BQ99"/>
  <c r="BS99"/>
  <c r="BA103"/>
  <c r="DE103"/>
  <c r="DN100"/>
  <c r="BB100"/>
  <c r="DF100"/>
  <c r="BQ96"/>
  <c r="BQ3"/>
  <c r="BQ10"/>
  <c r="BQ98"/>
  <c r="CY125"/>
  <c r="AZ102"/>
  <c r="BF95"/>
  <c r="DH95"/>
  <c r="BI108"/>
  <c r="BY108"/>
  <c r="BF106"/>
  <c r="DH106"/>
  <c r="BJ104"/>
  <c r="BZ104"/>
  <c r="BD100"/>
  <c r="DG100"/>
  <c r="BI99"/>
  <c r="BY99"/>
  <c r="BA98"/>
  <c r="DE98"/>
  <c r="BA95"/>
  <c r="BF96"/>
  <c r="DH96"/>
  <c r="BA100"/>
  <c r="DE100"/>
  <c r="BF99"/>
  <c r="DH99"/>
  <c r="BB107"/>
  <c r="DF107"/>
  <c r="BM104"/>
  <c r="BI102"/>
  <c r="DJ102"/>
  <c r="CU127"/>
  <c r="BA101"/>
  <c r="DE101"/>
  <c r="BJ99"/>
  <c r="BZ99"/>
  <c r="DN98"/>
  <c r="BB98"/>
  <c r="DF98"/>
  <c r="BH97"/>
  <c r="DI97"/>
  <c r="Y147"/>
  <c r="AI147"/>
  <c r="AA147"/>
  <c r="BM120"/>
  <c r="BM111"/>
  <c r="BS120"/>
  <c r="BK96"/>
  <c r="DL96"/>
  <c r="AZ101"/>
  <c r="AZ99"/>
  <c r="BP98"/>
  <c r="DO98"/>
  <c r="DP98"/>
  <c r="AZ97"/>
  <c r="B9" i="25"/>
  <c r="B30"/>
  <c r="BM63" i="24"/>
  <c r="DN61"/>
  <c r="H147"/>
  <c r="E147"/>
  <c r="DP64"/>
  <c r="O147"/>
  <c r="G147"/>
  <c r="BS41"/>
  <c r="BE22" i="14"/>
  <c r="CE45" i="24"/>
  <c r="BM33"/>
  <c r="BG21" i="14"/>
  <c r="BS52" i="24"/>
  <c r="CI43"/>
  <c r="BM37"/>
  <c r="I147"/>
  <c r="R147"/>
  <c r="J147"/>
  <c r="DP34"/>
  <c r="CB34"/>
  <c r="DL81"/>
  <c r="BM81"/>
  <c r="BS106"/>
  <c r="DP106"/>
  <c r="DP109"/>
  <c r="DN106"/>
  <c r="BM100"/>
  <c r="DM100"/>
  <c r="BM68"/>
  <c r="BS72"/>
  <c r="DQ72"/>
  <c r="BS58"/>
  <c r="DP58"/>
  <c r="BM44"/>
  <c r="DL44"/>
  <c r="BM84"/>
  <c r="DL84"/>
  <c r="DM20"/>
  <c r="BM20"/>
  <c r="DP22"/>
  <c r="BS22"/>
  <c r="DP85"/>
  <c r="BS85"/>
  <c r="DP25"/>
  <c r="DP17"/>
  <c r="BM36"/>
  <c r="DL36"/>
  <c r="DL24"/>
  <c r="BM24"/>
  <c r="DP59"/>
  <c r="BM55"/>
  <c r="DL55"/>
  <c r="CA84"/>
  <c r="DM84"/>
  <c r="DL89"/>
  <c r="BM89"/>
  <c r="BM93"/>
  <c r="CA93"/>
  <c r="BM74"/>
  <c r="DM74"/>
  <c r="DP73"/>
  <c r="DL106"/>
  <c r="DL109"/>
  <c r="BM72"/>
  <c r="DL72"/>
  <c r="BI16"/>
  <c r="DJ16"/>
  <c r="DF33"/>
  <c r="DJ47"/>
  <c r="DG40"/>
  <c r="BH34"/>
  <c r="DI34"/>
  <c r="DI58"/>
  <c r="DJ71"/>
  <c r="DI66"/>
  <c r="BF97"/>
  <c r="DP111"/>
  <c r="AZ106"/>
  <c r="BS15"/>
  <c r="DI77"/>
  <c r="BD94"/>
  <c r="DG94"/>
  <c r="BH106"/>
  <c r="DI106"/>
  <c r="AZ96"/>
  <c r="DH114"/>
  <c r="BI30"/>
  <c r="BF28"/>
  <c r="DH28"/>
  <c r="DG46"/>
  <c r="CB85"/>
  <c r="BA86"/>
  <c r="DE86"/>
  <c r="DG109"/>
  <c r="BS103"/>
  <c r="BM92"/>
  <c r="CB91"/>
  <c r="DP120"/>
  <c r="DL76"/>
  <c r="BS77"/>
  <c r="DP77"/>
  <c r="DP95"/>
  <c r="CB107"/>
  <c r="DP90"/>
  <c r="BS90"/>
  <c r="BS114"/>
  <c r="DP114"/>
  <c r="DP119"/>
  <c r="DL16"/>
  <c r="BM16"/>
  <c r="BS33"/>
  <c r="CA87"/>
  <c r="DL87"/>
  <c r="DP62"/>
  <c r="BS84"/>
  <c r="DP84"/>
  <c r="DI27"/>
  <c r="DE23"/>
  <c r="DH22"/>
  <c r="DK21"/>
  <c r="DF35"/>
  <c r="DI74"/>
  <c r="DF67"/>
  <c r="BA88"/>
  <c r="BA107"/>
  <c r="BH102"/>
  <c r="DI102"/>
  <c r="DJ113"/>
  <c r="BH30"/>
  <c r="DI30"/>
  <c r="BJ16"/>
  <c r="BH45"/>
  <c r="DH64"/>
  <c r="DG59"/>
  <c r="DG65"/>
  <c r="BH85"/>
  <c r="DH72"/>
  <c r="BH87"/>
  <c r="DI87"/>
  <c r="BH95"/>
  <c r="DI95"/>
  <c r="BD103"/>
  <c r="DG103"/>
  <c r="BF43"/>
  <c r="DG54"/>
  <c r="DG62"/>
  <c r="DK58"/>
  <c r="BI106"/>
  <c r="DI120"/>
  <c r="DE15"/>
  <c r="DG32"/>
  <c r="BA30"/>
  <c r="DI26"/>
  <c r="DG24"/>
  <c r="DJ23"/>
  <c r="DH21"/>
  <c r="BJ20"/>
  <c r="DK20"/>
  <c r="DI18"/>
  <c r="BD16"/>
  <c r="DH52"/>
  <c r="BM87"/>
  <c r="BM114"/>
  <c r="DP75"/>
  <c r="DO60"/>
  <c r="C163"/>
  <c r="BS30"/>
  <c r="CB30"/>
  <c r="DP30"/>
  <c r="DM117"/>
  <c r="DP80"/>
  <c r="BS80"/>
  <c r="BS43"/>
  <c r="DP43"/>
  <c r="DL20"/>
  <c r="CA20"/>
  <c r="C161"/>
  <c r="B6" i="25"/>
  <c r="B27"/>
  <c r="DL51" i="24"/>
  <c r="DL43"/>
  <c r="BM43"/>
  <c r="BM35"/>
  <c r="DL35"/>
  <c r="BM59"/>
  <c r="DM109"/>
  <c r="DN111"/>
  <c r="DJ32"/>
  <c r="BF30"/>
  <c r="DH30"/>
  <c r="BF45"/>
  <c r="DH45"/>
  <c r="BB43"/>
  <c r="DF43"/>
  <c r="DI42"/>
  <c r="DG56"/>
  <c r="BJ84"/>
  <c r="DG72"/>
  <c r="DK68"/>
  <c r="CA91"/>
  <c r="BI89"/>
  <c r="DJ89"/>
  <c r="BJ86"/>
  <c r="BZ86"/>
  <c r="DF23"/>
  <c r="BD20"/>
  <c r="DG20"/>
  <c r="BF17"/>
  <c r="DH17"/>
  <c r="DG51"/>
  <c r="BI34"/>
  <c r="DF54"/>
  <c r="DI61"/>
  <c r="DG75"/>
  <c r="BA91"/>
  <c r="BI45"/>
  <c r="DH65"/>
  <c r="BF94"/>
  <c r="BJ93"/>
  <c r="BI95"/>
  <c r="DI114"/>
  <c r="BB30"/>
  <c r="DG27"/>
  <c r="DE25"/>
  <c r="DH24"/>
  <c r="DG19"/>
  <c r="BA17"/>
  <c r="DF53"/>
  <c r="DI52"/>
  <c r="DG50"/>
  <c r="DH47"/>
  <c r="BB45"/>
  <c r="DF45"/>
  <c r="DE40"/>
  <c r="DF37"/>
  <c r="DI36"/>
  <c r="BD34"/>
  <c r="DG34"/>
  <c r="DH63"/>
  <c r="DG58"/>
  <c r="BH84"/>
  <c r="DI84"/>
  <c r="DG82"/>
  <c r="DJ81"/>
  <c r="DE80"/>
  <c r="DH79"/>
  <c r="DI68"/>
  <c r="BI91"/>
  <c r="BF89"/>
  <c r="DH89"/>
  <c r="BJ88"/>
  <c r="BH86"/>
  <c r="BI92"/>
  <c r="BB95"/>
  <c r="BF108"/>
  <c r="BH104"/>
  <c r="AZ103"/>
  <c r="BD102"/>
  <c r="BI101"/>
  <c r="BJ98"/>
  <c r="DK98"/>
  <c r="BB97"/>
  <c r="DF97"/>
  <c r="BH96"/>
  <c r="DG116"/>
  <c r="DI110"/>
  <c r="DH119"/>
  <c r="DL119"/>
  <c r="DP117"/>
  <c r="AZ95"/>
  <c r="DM87"/>
  <c r="BM49"/>
  <c r="DL49"/>
  <c r="BS87"/>
  <c r="DP87"/>
  <c r="BS27"/>
  <c r="DP27"/>
  <c r="BS19"/>
  <c r="DP19"/>
  <c r="DP42"/>
  <c r="BS42"/>
  <c r="B7" i="25"/>
  <c r="B28"/>
  <c r="C162" i="24"/>
  <c r="DP82"/>
  <c r="BS82"/>
  <c r="BM78"/>
  <c r="BS66"/>
  <c r="DP66"/>
  <c r="BS93"/>
  <c r="DP93"/>
  <c r="BS122"/>
  <c r="DP122"/>
  <c r="DN119"/>
  <c r="DL97"/>
  <c r="BM97"/>
  <c r="CA89"/>
  <c r="DN89"/>
  <c r="DI19"/>
  <c r="BD17"/>
  <c r="DG17"/>
  <c r="DF51"/>
  <c r="DG48"/>
  <c r="DE54"/>
  <c r="DF65"/>
  <c r="DE70"/>
  <c r="BH93"/>
  <c r="DI93"/>
  <c r="BB103"/>
  <c r="DF103"/>
  <c r="BJ96"/>
  <c r="BD28"/>
  <c r="DG28"/>
  <c r="DI37"/>
  <c r="BI93"/>
  <c r="AZ104"/>
  <c r="CB102"/>
  <c r="BF100"/>
  <c r="DH100"/>
  <c r="BM121"/>
  <c r="DG31"/>
  <c r="DI25"/>
  <c r="DG23"/>
  <c r="DH33"/>
  <c r="DH51"/>
  <c r="DK50"/>
  <c r="DF49"/>
  <c r="DK42"/>
  <c r="DF41"/>
  <c r="DH75"/>
  <c r="DJ69"/>
  <c r="DH32"/>
  <c r="DG15"/>
  <c r="BD30"/>
  <c r="BA28"/>
  <c r="DE28"/>
  <c r="DH27"/>
  <c r="DF25"/>
  <c r="DG22"/>
  <c r="BA20"/>
  <c r="BB17"/>
  <c r="DF17"/>
  <c r="BH16"/>
  <c r="DG53"/>
  <c r="DJ52"/>
  <c r="BS50"/>
  <c r="DI47"/>
  <c r="BD45"/>
  <c r="DG45"/>
  <c r="BA43"/>
  <c r="DE43"/>
  <c r="DH42"/>
  <c r="DI39"/>
  <c r="DG37"/>
  <c r="DE35"/>
  <c r="BF34"/>
  <c r="DF64"/>
  <c r="DI63"/>
  <c r="DG61"/>
  <c r="DJ60"/>
  <c r="DF56"/>
  <c r="BD85"/>
  <c r="DG85"/>
  <c r="DH82"/>
  <c r="DI79"/>
  <c r="DG77"/>
  <c r="DH74"/>
  <c r="DF72"/>
  <c r="DI71"/>
  <c r="BJ91"/>
  <c r="BB90"/>
  <c r="BH89"/>
  <c r="DI89"/>
  <c r="CA88"/>
  <c r="BD87"/>
  <c r="BI86"/>
  <c r="BY86"/>
  <c r="BF93"/>
  <c r="BJ92"/>
  <c r="BD95"/>
  <c r="DG95"/>
  <c r="BH108"/>
  <c r="DI108"/>
  <c r="AZ107"/>
  <c r="CC107"/>
  <c r="BF102"/>
  <c r="DH102"/>
  <c r="BJ101"/>
  <c r="BH99"/>
  <c r="DI99"/>
  <c r="AZ98"/>
  <c r="BD97"/>
  <c r="DG97"/>
  <c r="BI96"/>
  <c r="DH116"/>
  <c r="DG111"/>
  <c r="DH122"/>
  <c r="DG117"/>
  <c r="DP115"/>
  <c r="DL32"/>
  <c r="BS46"/>
  <c r="DP46"/>
  <c r="DL58"/>
  <c r="BM58"/>
  <c r="BM79"/>
  <c r="DM79"/>
  <c r="BM66"/>
  <c r="DL66"/>
  <c r="BH28"/>
  <c r="DI28"/>
  <c r="DE24"/>
  <c r="BH20"/>
  <c r="DI20"/>
  <c r="DG18"/>
  <c r="BI17"/>
  <c r="DI33"/>
  <c r="DI51"/>
  <c r="DH46"/>
  <c r="BJ45"/>
  <c r="BH43"/>
  <c r="DG41"/>
  <c r="BS38"/>
  <c r="DK37"/>
  <c r="DF36"/>
  <c r="DI35"/>
  <c r="DH54"/>
  <c r="BB84"/>
  <c r="DF84"/>
  <c r="DH78"/>
  <c r="DH70"/>
  <c r="DI67"/>
  <c r="BD91"/>
  <c r="BI90"/>
  <c r="BJ87"/>
  <c r="BH94"/>
  <c r="DI94"/>
  <c r="BF107"/>
  <c r="BI100"/>
  <c r="BY100"/>
  <c r="BA99"/>
  <c r="BF98"/>
  <c r="DH98"/>
  <c r="DH112"/>
  <c r="DH118"/>
  <c r="C159"/>
  <c r="DP49"/>
  <c r="DP41"/>
  <c r="DG29"/>
  <c r="BI28"/>
  <c r="BY28"/>
  <c r="DE27"/>
  <c r="DI23"/>
  <c r="DG21"/>
  <c r="BJ17"/>
  <c r="BZ17"/>
  <c r="BB16"/>
  <c r="DF16"/>
  <c r="DG52"/>
  <c r="DH49"/>
  <c r="DG44"/>
  <c r="BI43"/>
  <c r="DF39"/>
  <c r="DI38"/>
  <c r="BA34"/>
  <c r="DI54"/>
  <c r="DG60"/>
  <c r="BD84"/>
  <c r="DG84"/>
  <c r="DF79"/>
  <c r="DG76"/>
  <c r="DH73"/>
  <c r="DF71"/>
  <c r="BB89"/>
  <c r="DF89"/>
  <c r="BF92"/>
  <c r="BF101"/>
  <c r="DH101"/>
  <c r="BJ100"/>
  <c r="BZ100"/>
  <c r="BB99"/>
  <c r="DF99"/>
  <c r="BH98"/>
  <c r="BS49"/>
  <c r="BM48"/>
  <c r="AH147"/>
  <c r="Q147"/>
  <c r="AB147"/>
  <c r="S147"/>
  <c r="K147"/>
  <c r="DL40"/>
  <c r="B10" i="25"/>
  <c r="B31"/>
  <c r="DG47" i="24"/>
  <c r="BA45"/>
  <c r="DH44"/>
  <c r="BJ43"/>
  <c r="DI41"/>
  <c r="DG39"/>
  <c r="BB34"/>
  <c r="DF34"/>
  <c r="DJ54"/>
  <c r="BM64"/>
  <c r="DH60"/>
  <c r="DF58"/>
  <c r="BF84"/>
  <c r="DH76"/>
  <c r="DH68"/>
  <c r="BI88"/>
  <c r="BF86"/>
  <c r="DH86"/>
  <c r="BH92"/>
  <c r="DI92"/>
  <c r="BH101"/>
  <c r="AZ100"/>
  <c r="BD99"/>
  <c r="DG99"/>
  <c r="DQ67"/>
  <c r="AD147"/>
  <c r="V147"/>
  <c r="M147"/>
  <c r="AE147"/>
  <c r="W147"/>
  <c r="N147"/>
  <c r="F147"/>
  <c r="DO113"/>
  <c r="DO108"/>
  <c r="BV99"/>
  <c r="DO78"/>
  <c r="BS116"/>
  <c r="BS104"/>
  <c r="CB104"/>
  <c r="BM80"/>
  <c r="DL80"/>
  <c r="DO40"/>
  <c r="BS37"/>
  <c r="DP37"/>
  <c r="BS23"/>
  <c r="DP23"/>
  <c r="BM15"/>
  <c r="DL15"/>
  <c r="DO114"/>
  <c r="CA90"/>
  <c r="DO76"/>
  <c r="DM15"/>
  <c r="DM115"/>
  <c r="BS108"/>
  <c r="CB108"/>
  <c r="DQ68"/>
  <c r="DP57"/>
  <c r="BS57"/>
  <c r="BM22"/>
  <c r="DL22"/>
  <c r="DO117"/>
  <c r="DO112"/>
  <c r="BM107"/>
  <c r="DL107"/>
  <c r="DN101"/>
  <c r="BP99"/>
  <c r="DQ94"/>
  <c r="DQ91"/>
  <c r="DL75"/>
  <c r="DM73"/>
  <c r="DO65"/>
  <c r="DQ57"/>
  <c r="DO19"/>
  <c r="CA85"/>
  <c r="DO118"/>
  <c r="DP118"/>
  <c r="DP116"/>
  <c r="BM109"/>
  <c r="DQ107"/>
  <c r="DP104"/>
  <c r="BM90"/>
  <c r="BV17"/>
  <c r="BS97"/>
  <c r="DP97"/>
  <c r="DQ86"/>
  <c r="DL101"/>
  <c r="BV87"/>
  <c r="CB87"/>
  <c r="DQ78"/>
  <c r="DO57"/>
  <c r="DQ37"/>
  <c r="DM107"/>
  <c r="DP102"/>
  <c r="BS100"/>
  <c r="DN90"/>
  <c r="DM75"/>
  <c r="DP65"/>
  <c r="DL50"/>
  <c r="BM50"/>
  <c r="DQ25"/>
  <c r="DN17"/>
  <c r="BV106"/>
  <c r="CB106"/>
  <c r="DP71"/>
  <c r="CB90"/>
  <c r="DP107"/>
  <c r="BS107"/>
  <c r="DQ104"/>
  <c r="CB103"/>
  <c r="DM96"/>
  <c r="DQ56"/>
  <c r="DN24"/>
  <c r="DM85"/>
  <c r="BV84"/>
  <c r="CB84"/>
  <c r="BS78"/>
  <c r="DP78"/>
  <c r="DN64"/>
  <c r="BM115"/>
  <c r="DL115"/>
  <c r="DM80"/>
  <c r="BS68"/>
  <c r="DP68"/>
  <c r="DM31"/>
  <c r="DP91"/>
  <c r="BS91"/>
  <c r="DL110"/>
  <c r="DO109"/>
  <c r="DO103"/>
  <c r="DQ102"/>
  <c r="DQ100"/>
  <c r="DL93"/>
  <c r="BM88"/>
  <c r="DL88"/>
  <c r="DO83"/>
  <c r="DO56"/>
  <c r="DL54"/>
  <c r="BM54"/>
  <c r="DQ52"/>
  <c r="BM117"/>
  <c r="DQ103"/>
  <c r="BV101"/>
  <c r="CB101"/>
  <c r="BM85"/>
  <c r="DP108"/>
  <c r="DP100"/>
  <c r="DQ97"/>
  <c r="CA97"/>
  <c r="BV92"/>
  <c r="DM82"/>
  <c r="BM82"/>
  <c r="BM75"/>
  <c r="DO72"/>
  <c r="BS70"/>
  <c r="BS25"/>
  <c r="DM62"/>
  <c r="DO120"/>
  <c r="BS113"/>
  <c r="DM93"/>
  <c r="DM88"/>
  <c r="BS81"/>
  <c r="DP81"/>
  <c r="DO73"/>
  <c r="BM70"/>
  <c r="DL70"/>
  <c r="BM62"/>
  <c r="DL62"/>
  <c r="DP56"/>
  <c r="BS56"/>
  <c r="DM54"/>
  <c r="BS51"/>
  <c r="DP51"/>
  <c r="DM35"/>
  <c r="CA104"/>
  <c r="DM95"/>
  <c r="DO116"/>
  <c r="DQ113"/>
  <c r="DL117"/>
  <c r="CA107"/>
  <c r="BS102"/>
  <c r="DO93"/>
  <c r="DO90"/>
  <c r="BS69"/>
  <c r="DM50"/>
  <c r="DO49"/>
  <c r="DN38"/>
  <c r="DO27"/>
  <c r="CB88"/>
  <c r="DO95"/>
  <c r="BM91"/>
  <c r="DL91"/>
  <c r="DO85"/>
  <c r="DO82"/>
  <c r="DL52"/>
  <c r="BM52"/>
  <c r="DO36"/>
  <c r="DQ18"/>
  <c r="BV100"/>
  <c r="DO87"/>
  <c r="BM83"/>
  <c r="DL83"/>
  <c r="DO77"/>
  <c r="BS74"/>
  <c r="DP74"/>
  <c r="DO67"/>
  <c r="DO59"/>
  <c r="DL121"/>
  <c r="DL104"/>
  <c r="DL98"/>
  <c r="BM98"/>
  <c r="DO74"/>
  <c r="BS18"/>
  <c r="DO79"/>
  <c r="DQ74"/>
  <c r="DL73"/>
  <c r="DQ34"/>
  <c r="BS34"/>
  <c r="BM31"/>
  <c r="DL31"/>
  <c r="DL116"/>
  <c r="DP101"/>
  <c r="DP88"/>
  <c r="DL71"/>
  <c r="DM68"/>
  <c r="DM55"/>
  <c r="DQ49"/>
  <c r="BM41"/>
  <c r="BS32"/>
  <c r="DN29"/>
  <c r="BM57"/>
  <c r="DL57"/>
  <c r="DP53"/>
  <c r="BS53"/>
  <c r="BM34"/>
  <c r="DL34"/>
  <c r="DN33"/>
  <c r="BM25"/>
  <c r="BS21"/>
  <c r="DP21"/>
  <c r="DO20"/>
  <c r="DM19"/>
  <c r="BS60"/>
  <c r="DN55"/>
  <c r="BS48"/>
  <c r="DP48"/>
  <c r="DM44"/>
  <c r="DN40"/>
  <c r="BM38"/>
  <c r="DL38"/>
  <c r="DO33"/>
  <c r="DQ21"/>
  <c r="BS20"/>
  <c r="CB20"/>
  <c r="DL86"/>
  <c r="DL78"/>
  <c r="DM70"/>
  <c r="DO50"/>
  <c r="DP32"/>
  <c r="BM19"/>
  <c r="DO51"/>
  <c r="DL47"/>
  <c r="BP45"/>
  <c r="DM38"/>
  <c r="DL17"/>
  <c r="DP54"/>
  <c r="BS54"/>
  <c r="BS45"/>
  <c r="CB45"/>
  <c r="DO44"/>
  <c r="CA43"/>
  <c r="DM43"/>
  <c r="BS40"/>
  <c r="BM39"/>
  <c r="DL39"/>
  <c r="CA30"/>
  <c r="BM30"/>
  <c r="DL30"/>
  <c r="DO29"/>
  <c r="DO22"/>
  <c r="BM18"/>
  <c r="DL18"/>
  <c r="DL53"/>
  <c r="BS44"/>
  <c r="DM39"/>
  <c r="DN32"/>
  <c r="BS29"/>
  <c r="DO28"/>
  <c r="DM27"/>
  <c r="BM23"/>
  <c r="DL23"/>
  <c r="DO52"/>
  <c r="BM42"/>
  <c r="DL42"/>
  <c r="DO41"/>
  <c r="BS28"/>
  <c r="CB28"/>
  <c r="DM23"/>
  <c r="DN16"/>
  <c r="DL68"/>
  <c r="DL60"/>
  <c r="BM56"/>
  <c r="DP40"/>
  <c r="DO31"/>
  <c r="BM27"/>
  <c r="BS26"/>
  <c r="DO24"/>
  <c r="BM46"/>
  <c r="DL46"/>
  <c r="DO30"/>
  <c r="BM26"/>
  <c r="DL26"/>
  <c r="DO25"/>
  <c r="DL63"/>
  <c r="DP55"/>
  <c r="DP31"/>
  <c r="DO15"/>
  <c r="BP17"/>
  <c r="DL45"/>
  <c r="CB43"/>
  <c r="DL37"/>
  <c r="DL29"/>
  <c r="DL21"/>
  <c r="CA29" i="16"/>
  <c r="DO29"/>
  <c r="BG24"/>
  <c r="BG21"/>
  <c r="DL32"/>
  <c r="BX32"/>
  <c r="DI31"/>
  <c r="DP30"/>
  <c r="BG30"/>
  <c r="BG29"/>
  <c r="BM27"/>
  <c r="BS24"/>
  <c r="BG32"/>
  <c r="DL22"/>
  <c r="CA23"/>
  <c r="CA31"/>
  <c r="CA28"/>
  <c r="DK25"/>
  <c r="BS25"/>
  <c r="BX24"/>
  <c r="DM22"/>
  <c r="BS22"/>
  <c r="BZ32"/>
  <c r="BG25"/>
  <c r="DK22"/>
  <c r="BY31"/>
  <c r="BS28"/>
  <c r="DE27"/>
  <c r="BG27"/>
  <c r="BG31"/>
  <c r="CB29"/>
  <c r="BG28"/>
  <c r="DF32"/>
  <c r="DQ31"/>
  <c r="DK30"/>
  <c r="DP26"/>
  <c r="DP24"/>
  <c r="BY24"/>
  <c r="BS23"/>
  <c r="DO30"/>
  <c r="DO25"/>
  <c r="DO26"/>
  <c r="CA26"/>
  <c r="DO27"/>
  <c r="CB28"/>
  <c r="BS31"/>
  <c r="BX27"/>
  <c r="BV22"/>
  <c r="DM25"/>
  <c r="BS29"/>
  <c r="DK26"/>
  <c r="BX25"/>
  <c r="DI24"/>
  <c r="BP22"/>
  <c r="DJ21"/>
  <c r="BS21"/>
  <c r="BE21"/>
  <c r="DJ32"/>
  <c r="CB32"/>
  <c r="BE32"/>
  <c r="DM31"/>
  <c r="DH30"/>
  <c r="DK29"/>
  <c r="BX28"/>
  <c r="DI27"/>
  <c r="CA27"/>
  <c r="DL26"/>
  <c r="BM26"/>
  <c r="DG25"/>
  <c r="DJ24"/>
  <c r="CB24"/>
  <c r="BE24"/>
  <c r="DM23"/>
  <c r="DH22"/>
  <c r="DK21"/>
  <c r="BP32"/>
  <c r="CB31"/>
  <c r="BE31"/>
  <c r="BP24"/>
  <c r="CB23"/>
  <c r="BE23"/>
  <c r="DK23"/>
  <c r="BX22"/>
  <c r="BG22"/>
  <c r="DL31"/>
  <c r="BM31"/>
  <c r="DL23"/>
  <c r="BM23"/>
  <c r="DF31"/>
  <c r="BX31"/>
  <c r="CA30"/>
  <c r="DL29"/>
  <c r="BY28"/>
  <c r="CB27"/>
  <c r="BE27"/>
  <c r="DE26"/>
  <c r="BZ25"/>
  <c r="DF23"/>
  <c r="BX23"/>
  <c r="BG23"/>
  <c r="DL21"/>
  <c r="BM21"/>
  <c r="BV30"/>
  <c r="DN27"/>
  <c r="BM25"/>
  <c r="DL28"/>
  <c r="BM28"/>
  <c r="DJ26"/>
  <c r="CB26"/>
  <c r="DI32"/>
  <c r="DJ29"/>
  <c r="DM28"/>
  <c r="DH27"/>
  <c r="DE29"/>
  <c r="BX26"/>
  <c r="BG26"/>
  <c r="CA25"/>
  <c r="DG23"/>
  <c r="DE21"/>
  <c r="DK31"/>
  <c r="BX30"/>
  <c r="DN22"/>
  <c r="BE29"/>
  <c r="BX29"/>
  <c r="CB25"/>
  <c r="BM23" i="14"/>
  <c r="DO21"/>
  <c r="BM22"/>
  <c r="DL22"/>
  <c r="DG21"/>
  <c r="DM22"/>
  <c r="BG22"/>
  <c r="BS22"/>
  <c r="DO23"/>
  <c r="BS23"/>
  <c r="DN22"/>
  <c r="BS21"/>
  <c r="BE23"/>
  <c r="DK23"/>
  <c r="DL23"/>
  <c r="BE21"/>
  <c r="DH22"/>
  <c r="DK21"/>
  <c r="DF23"/>
  <c r="BG23"/>
  <c r="DG23"/>
  <c r="DE21"/>
  <c r="DL21"/>
  <c r="CU142" i="24"/>
  <c r="CU141"/>
  <c r="CU136"/>
  <c r="CY131"/>
  <c r="CW127"/>
  <c r="CY129"/>
  <c r="CU135"/>
  <c r="CU137"/>
  <c r="BF3"/>
  <c r="BF10"/>
  <c r="CP139"/>
  <c r="CW129"/>
  <c r="CY133"/>
  <c r="BH3"/>
  <c r="BH10"/>
  <c r="CQ136"/>
  <c r="CU140"/>
  <c r="CY136"/>
  <c r="CV141"/>
  <c r="BJ3"/>
  <c r="BJ10"/>
  <c r="CS125"/>
  <c r="CZ137"/>
  <c r="CZ138"/>
  <c r="CU128"/>
  <c r="CW139"/>
  <c r="CW134"/>
  <c r="BU3"/>
  <c r="BU10"/>
  <c r="DB136"/>
  <c r="CU126"/>
  <c r="CY132"/>
  <c r="DB135"/>
  <c r="CV138"/>
  <c r="CU144"/>
  <c r="CZ133"/>
  <c r="CW123"/>
  <c r="BK3"/>
  <c r="BK10"/>
  <c r="CT134"/>
  <c r="DA144"/>
  <c r="CS132"/>
  <c r="BB3"/>
  <c r="BB10"/>
  <c r="CN141"/>
  <c r="CU132"/>
  <c r="CW143"/>
  <c r="CV134"/>
  <c r="CW126"/>
  <c r="CU129"/>
  <c r="DA124"/>
  <c r="CY126"/>
  <c r="BV3"/>
  <c r="BV10"/>
  <c r="DC128"/>
  <c r="CC104"/>
  <c r="CW131"/>
  <c r="DB124"/>
  <c r="CZ145"/>
  <c r="CY140"/>
  <c r="CU125"/>
  <c r="DA135"/>
  <c r="DE95"/>
  <c r="BA3"/>
  <c r="BA10"/>
  <c r="CM125"/>
  <c r="CM145"/>
  <c r="CM129"/>
  <c r="CM141"/>
  <c r="CM133"/>
  <c r="CM137"/>
  <c r="DP96"/>
  <c r="CY143"/>
  <c r="CY123"/>
  <c r="CY127"/>
  <c r="BP96"/>
  <c r="BP3"/>
  <c r="BP10"/>
  <c r="CX131"/>
  <c r="CW128"/>
  <c r="CW124"/>
  <c r="CW140"/>
  <c r="CW136"/>
  <c r="CT142"/>
  <c r="CN126"/>
  <c r="CT133"/>
  <c r="CT141"/>
  <c r="CM135"/>
  <c r="CM124"/>
  <c r="CS129"/>
  <c r="CS133"/>
  <c r="CS137"/>
  <c r="CS141"/>
  <c r="CS145"/>
  <c r="BI3"/>
  <c r="BI10"/>
  <c r="CR125"/>
  <c r="CT128"/>
  <c r="CN135"/>
  <c r="DB140"/>
  <c r="CQ145"/>
  <c r="CP141"/>
  <c r="CM134"/>
  <c r="CR127"/>
  <c r="CT138"/>
  <c r="CR143"/>
  <c r="CS138"/>
  <c r="DA137"/>
  <c r="CS124"/>
  <c r="CV140"/>
  <c r="CQ143"/>
  <c r="BD3"/>
  <c r="BD10"/>
  <c r="CO144"/>
  <c r="CZ143"/>
  <c r="CZ132"/>
  <c r="CO129"/>
  <c r="CN136"/>
  <c r="CN145"/>
  <c r="CP140"/>
  <c r="CP123"/>
  <c r="CP143"/>
  <c r="CO141"/>
  <c r="DA136"/>
  <c r="DA143"/>
  <c r="CR144"/>
  <c r="CW130"/>
  <c r="CO123"/>
  <c r="DB131"/>
  <c r="CV123"/>
  <c r="CV131"/>
  <c r="CP134"/>
  <c r="CR137"/>
  <c r="CT140"/>
  <c r="CW142"/>
  <c r="DB139"/>
  <c r="CY124"/>
  <c r="CS127"/>
  <c r="CU130"/>
  <c r="CW133"/>
  <c r="CQ140"/>
  <c r="CS143"/>
  <c r="CZ123"/>
  <c r="DB126"/>
  <c r="CV137"/>
  <c r="DB142"/>
  <c r="CU133"/>
  <c r="CQ135"/>
  <c r="CS128"/>
  <c r="CO137"/>
  <c r="CQ133"/>
  <c r="CN132"/>
  <c r="CZ140"/>
  <c r="CO128"/>
  <c r="CS142"/>
  <c r="CO136"/>
  <c r="CU143"/>
  <c r="CV144"/>
  <c r="CR126"/>
  <c r="DB137"/>
  <c r="DB125"/>
  <c r="CY135"/>
  <c r="CM127"/>
  <c r="CP129"/>
  <c r="CQ141"/>
  <c r="CQ124"/>
  <c r="CT126"/>
  <c r="CQ127"/>
  <c r="CT129"/>
  <c r="CM128"/>
  <c r="CR133"/>
  <c r="DB130"/>
  <c r="CN128"/>
  <c r="CO125"/>
  <c r="CP136"/>
  <c r="CO140"/>
  <c r="CM123"/>
  <c r="CP145"/>
  <c r="CP130"/>
  <c r="CM139"/>
  <c r="CN125"/>
  <c r="CP133"/>
  <c r="CO130"/>
  <c r="CO145"/>
  <c r="DA139"/>
  <c r="DB127"/>
  <c r="CT145"/>
  <c r="CV126"/>
  <c r="CO127"/>
  <c r="CO131"/>
  <c r="CO135"/>
  <c r="CO139"/>
  <c r="CO143"/>
  <c r="CQ129"/>
  <c r="CY145"/>
  <c r="CV142"/>
  <c r="CN127"/>
  <c r="CZ129"/>
  <c r="CT132"/>
  <c r="CV139"/>
  <c r="CP142"/>
  <c r="DB144"/>
  <c r="CY137"/>
  <c r="CR128"/>
  <c r="CW125"/>
  <c r="CQ132"/>
  <c r="CS135"/>
  <c r="CU138"/>
  <c r="CW141"/>
  <c r="CP124"/>
  <c r="CV129"/>
  <c r="DB134"/>
  <c r="CV145"/>
  <c r="CS130"/>
  <c r="DA134"/>
  <c r="CP135"/>
  <c r="CO142"/>
  <c r="CZ131"/>
  <c r="CZ128"/>
  <c r="CO133"/>
  <c r="CZ134"/>
  <c r="CN130"/>
  <c r="CP144"/>
  <c r="CN133"/>
  <c r="DA138"/>
  <c r="DA127"/>
  <c r="DA133"/>
  <c r="CU139"/>
  <c r="CV132"/>
  <c r="DA128"/>
  <c r="CQ139"/>
  <c r="DB143"/>
  <c r="DA145"/>
  <c r="CR140"/>
  <c r="CN123"/>
  <c r="CP137"/>
  <c r="CR123"/>
  <c r="CR132"/>
  <c r="CM136"/>
  <c r="CM144"/>
  <c r="CP125"/>
  <c r="CT136"/>
  <c r="CT135"/>
  <c r="CS140"/>
  <c r="CO126"/>
  <c r="CN134"/>
  <c r="DA131"/>
  <c r="DB141"/>
  <c r="DB129"/>
  <c r="CR124"/>
  <c r="DB132"/>
  <c r="CT131"/>
  <c r="CM126"/>
  <c r="CM142"/>
  <c r="CR135"/>
  <c r="CS144"/>
  <c r="DA141"/>
  <c r="CZ127"/>
  <c r="CN129"/>
  <c r="DA130"/>
  <c r="CT125"/>
  <c r="CY141"/>
  <c r="CQ126"/>
  <c r="CY130"/>
  <c r="CY134"/>
  <c r="CY138"/>
  <c r="CY142"/>
  <c r="CQ125"/>
  <c r="CM143"/>
  <c r="CT139"/>
  <c r="CR129"/>
  <c r="CN139"/>
  <c r="CZ141"/>
  <c r="CT144"/>
  <c r="CT127"/>
  <c r="CS123"/>
  <c r="CY128"/>
  <c r="CM138"/>
  <c r="CY144"/>
  <c r="CR139"/>
  <c r="CU145"/>
  <c r="CN124"/>
  <c r="CP131"/>
  <c r="CO134"/>
  <c r="CZ135"/>
  <c r="CZ136"/>
  <c r="CN142"/>
  <c r="CP132"/>
  <c r="DA142"/>
  <c r="CN137"/>
  <c r="CQ123"/>
  <c r="CZ125"/>
  <c r="DA126"/>
  <c r="CP127"/>
  <c r="CU123"/>
  <c r="DA132"/>
  <c r="DB133"/>
  <c r="CN144"/>
  <c r="CY139"/>
  <c r="BM95"/>
  <c r="CT143"/>
  <c r="CR130"/>
  <c r="CN131"/>
  <c r="CM130"/>
  <c r="CR131"/>
  <c r="CR138"/>
  <c r="CM132"/>
  <c r="CM140"/>
  <c r="CT124"/>
  <c r="CN143"/>
  <c r="CS139"/>
  <c r="CO132"/>
  <c r="CN138"/>
  <c r="CP128"/>
  <c r="CT137"/>
  <c r="CV130"/>
  <c r="CM131"/>
  <c r="CV127"/>
  <c r="CR145"/>
  <c r="DC145"/>
  <c r="CT130"/>
  <c r="CS134"/>
  <c r="CO124"/>
  <c r="CZ124"/>
  <c r="CZ142"/>
  <c r="DA125"/>
  <c r="DB145"/>
  <c r="BX97"/>
  <c r="CB97"/>
  <c r="CC97"/>
  <c r="CR134"/>
  <c r="CR142"/>
  <c r="CQ137"/>
  <c r="CQ130"/>
  <c r="CQ134"/>
  <c r="CQ138"/>
  <c r="CQ142"/>
  <c r="CW138"/>
  <c r="CR136"/>
  <c r="CP126"/>
  <c r="DB128"/>
  <c r="CV135"/>
  <c r="CP138"/>
  <c r="CR141"/>
  <c r="DB123"/>
  <c r="CQ128"/>
  <c r="CS131"/>
  <c r="CU134"/>
  <c r="CW137"/>
  <c r="CQ144"/>
  <c r="CV133"/>
  <c r="DB138"/>
  <c r="CN140"/>
  <c r="DA123"/>
  <c r="CS136"/>
  <c r="CQ131"/>
  <c r="CO138"/>
  <c r="CZ139"/>
  <c r="CZ144"/>
  <c r="CZ130"/>
  <c r="CV136"/>
  <c r="DA129"/>
  <c r="CV128"/>
  <c r="CV124"/>
  <c r="CS126"/>
  <c r="CT123"/>
  <c r="CW144"/>
  <c r="CW132"/>
  <c r="CH126"/>
  <c r="CI126"/>
  <c r="CF126"/>
  <c r="CG126"/>
  <c r="CD126"/>
  <c r="CE126"/>
  <c r="CF143"/>
  <c r="CG143"/>
  <c r="CD143"/>
  <c r="CE143"/>
  <c r="CH143"/>
  <c r="CI143"/>
  <c r="DC130"/>
  <c r="DC125"/>
  <c r="DC132"/>
  <c r="DC140"/>
  <c r="DC127"/>
  <c r="DC135"/>
  <c r="DC139"/>
  <c r="CF137"/>
  <c r="CG137"/>
  <c r="CH137"/>
  <c r="CI137"/>
  <c r="CD137"/>
  <c r="CE137"/>
  <c r="CF131"/>
  <c r="CG131"/>
  <c r="CD131"/>
  <c r="CE131"/>
  <c r="CH131"/>
  <c r="CI131"/>
  <c r="DC143"/>
  <c r="DC123"/>
  <c r="DC134"/>
  <c r="DC138"/>
  <c r="DC141"/>
  <c r="DC129"/>
  <c r="CB138"/>
  <c r="CH134"/>
  <c r="CI134"/>
  <c r="CF134"/>
  <c r="CG134"/>
  <c r="CD134"/>
  <c r="CE134"/>
  <c r="DO124"/>
  <c r="DC142"/>
  <c r="DC133"/>
  <c r="DC144"/>
  <c r="CD124"/>
  <c r="CE124"/>
  <c r="CH124"/>
  <c r="CI124"/>
  <c r="CF124"/>
  <c r="CG124"/>
  <c r="DC124"/>
  <c r="DC126"/>
  <c r="DC131"/>
  <c r="DC137"/>
  <c r="DC136"/>
  <c r="CX139"/>
  <c r="BS36"/>
  <c r="BM21"/>
  <c r="BM40"/>
  <c r="DP79"/>
  <c r="DJ62"/>
  <c r="DO23"/>
  <c r="BS63"/>
  <c r="BS94"/>
  <c r="DM69"/>
  <c r="DL113"/>
  <c r="BM86"/>
  <c r="CA28"/>
  <c r="BS109"/>
  <c r="CA86"/>
  <c r="BM28"/>
  <c r="BS39"/>
  <c r="BM110"/>
  <c r="CA94"/>
  <c r="BS86"/>
  <c r="CB86"/>
  <c r="CB94"/>
  <c r="BM77"/>
  <c r="BS17"/>
  <c r="BM53"/>
  <c r="DL94"/>
  <c r="DP35"/>
  <c r="BC87"/>
  <c r="BE87"/>
  <c r="BS76"/>
  <c r="BM67"/>
  <c r="BS89"/>
  <c r="BM61"/>
  <c r="BM45"/>
  <c r="DK28"/>
  <c r="DP92"/>
  <c r="CB95"/>
  <c r="BS95"/>
  <c r="DP24"/>
  <c r="DE116"/>
  <c r="BY87"/>
  <c r="BS83"/>
  <c r="DJ63"/>
  <c r="DK117"/>
  <c r="DK38"/>
  <c r="DK18"/>
  <c r="BZ30"/>
  <c r="BC38"/>
  <c r="BE38"/>
  <c r="DP16"/>
  <c r="CA92"/>
  <c r="BC118"/>
  <c r="BE118"/>
  <c r="DK62"/>
  <c r="BS47"/>
  <c r="BS121"/>
  <c r="DJ86"/>
  <c r="BS112"/>
  <c r="CB89"/>
  <c r="DJ68"/>
  <c r="DQ59"/>
  <c r="BZ85"/>
  <c r="CB92"/>
  <c r="DK94"/>
  <c r="BS59"/>
  <c r="DK121"/>
  <c r="CA95"/>
  <c r="BS115"/>
  <c r="DJ36"/>
  <c r="BS67"/>
  <c r="BG39"/>
  <c r="DK116"/>
  <c r="CI92"/>
  <c r="CA16"/>
  <c r="BG88"/>
  <c r="BC26"/>
  <c r="BC57"/>
  <c r="BE57"/>
  <c r="CI84"/>
  <c r="BC80"/>
  <c r="BE80"/>
  <c r="BC122"/>
  <c r="BE122"/>
  <c r="BC52"/>
  <c r="BE52"/>
  <c r="DJ122"/>
  <c r="BC19"/>
  <c r="BE19"/>
  <c r="CE84"/>
  <c r="DK72"/>
  <c r="BC53"/>
  <c r="BE53"/>
  <c r="BC21"/>
  <c r="BE21"/>
  <c r="BS16"/>
  <c r="CG86"/>
  <c r="DJ55"/>
  <c r="DK26"/>
  <c r="BZ98"/>
  <c r="BS62"/>
  <c r="BC117"/>
  <c r="BE117"/>
  <c r="DK53"/>
  <c r="DE118"/>
  <c r="BY89"/>
  <c r="DO58"/>
  <c r="DJ112"/>
  <c r="BC88"/>
  <c r="BE88"/>
  <c r="DJ82"/>
  <c r="CA106"/>
  <c r="CI86"/>
  <c r="BC115"/>
  <c r="BE115"/>
  <c r="BX90"/>
  <c r="DK34"/>
  <c r="DF88"/>
  <c r="BC121"/>
  <c r="BE121"/>
  <c r="BC25"/>
  <c r="BE25"/>
  <c r="BG21"/>
  <c r="DM122"/>
  <c r="BC41"/>
  <c r="BE41"/>
  <c r="BZ108"/>
  <c r="BG113"/>
  <c r="BC112"/>
  <c r="BE112"/>
  <c r="BY84"/>
  <c r="BM116"/>
  <c r="BC94"/>
  <c r="BE94"/>
  <c r="DE121"/>
  <c r="BC104"/>
  <c r="BE104"/>
  <c r="BG87"/>
  <c r="DJ24"/>
  <c r="DK103"/>
  <c r="DQ65"/>
  <c r="BZ89"/>
  <c r="BZ95"/>
  <c r="BS73"/>
  <c r="BC84"/>
  <c r="BE84"/>
  <c r="BC31"/>
  <c r="BE31"/>
  <c r="BC85"/>
  <c r="BE85"/>
  <c r="DK80"/>
  <c r="BS65"/>
  <c r="BM106"/>
  <c r="BG15"/>
  <c r="DL95"/>
  <c r="BC68"/>
  <c r="BE68"/>
  <c r="BC28"/>
  <c r="BE28"/>
  <c r="BC16"/>
  <c r="BE16"/>
  <c r="BC24"/>
  <c r="BE24"/>
  <c r="DJ120"/>
  <c r="DE85"/>
  <c r="DK52"/>
  <c r="BC23"/>
  <c r="BE23"/>
  <c r="DL65"/>
  <c r="DQ41"/>
  <c r="DK70"/>
  <c r="DE16"/>
  <c r="BG25"/>
  <c r="DK120"/>
  <c r="DJ103"/>
  <c r="DK64"/>
  <c r="CG43"/>
  <c r="DK77"/>
  <c r="BG112"/>
  <c r="BC113"/>
  <c r="BE113"/>
  <c r="DJ70"/>
  <c r="BS64"/>
  <c r="BC48"/>
  <c r="BE48"/>
  <c r="BZ90"/>
  <c r="DK47"/>
  <c r="BC119"/>
  <c r="BE119"/>
  <c r="BS119"/>
  <c r="BG92"/>
  <c r="DJ20"/>
  <c r="DO71"/>
  <c r="BC77"/>
  <c r="BE77"/>
  <c r="CA34"/>
  <c r="BC86"/>
  <c r="BE86"/>
  <c r="BS110"/>
  <c r="CE43"/>
  <c r="DE31"/>
  <c r="DE68"/>
  <c r="DF112"/>
  <c r="BX88"/>
  <c r="BC69"/>
  <c r="BE69"/>
  <c r="BG85"/>
  <c r="DE87"/>
  <c r="DP121"/>
  <c r="BC93"/>
  <c r="BE93"/>
  <c r="BG38"/>
  <c r="BC42"/>
  <c r="BE42"/>
  <c r="BC111"/>
  <c r="BE111"/>
  <c r="CG92"/>
  <c r="BM71"/>
  <c r="BG93"/>
  <c r="BG29"/>
  <c r="DJ79"/>
  <c r="BG60"/>
  <c r="BP6" i="22"/>
  <c r="BP17"/>
  <c r="CX22"/>
  <c r="DO22"/>
  <c r="CX21"/>
  <c r="CX24"/>
  <c r="CX23"/>
  <c r="CD24"/>
  <c r="CE24"/>
  <c r="CF24"/>
  <c r="CG24"/>
  <c r="CH24"/>
  <c r="CI24"/>
  <c r="DJ99" i="24"/>
  <c r="DJ107"/>
  <c r="BG80"/>
  <c r="BG115"/>
  <c r="BY85"/>
  <c r="DE38"/>
  <c r="BX17"/>
  <c r="BC18"/>
  <c r="BE18"/>
  <c r="BC73"/>
  <c r="BE73"/>
  <c r="BE26"/>
  <c r="BZ20"/>
  <c r="DK17"/>
  <c r="BG52"/>
  <c r="DK78"/>
  <c r="DK56"/>
  <c r="CG91"/>
  <c r="BG33"/>
  <c r="BC66"/>
  <c r="BE66"/>
  <c r="BC92"/>
  <c r="BE92"/>
  <c r="BG75"/>
  <c r="CE91"/>
  <c r="BG32"/>
  <c r="BX16"/>
  <c r="DK119"/>
  <c r="DK110"/>
  <c r="DJ118"/>
  <c r="BM47"/>
  <c r="DF28"/>
  <c r="BX86"/>
  <c r="BC60"/>
  <c r="BE60"/>
  <c r="BX94"/>
  <c r="DE88"/>
  <c r="BC89"/>
  <c r="BE89"/>
  <c r="BG110"/>
  <c r="DK86"/>
  <c r="DJ94"/>
  <c r="BM118"/>
  <c r="BX91"/>
  <c r="DE42"/>
  <c r="BG46"/>
  <c r="DJ49"/>
  <c r="DK83"/>
  <c r="BG83"/>
  <c r="DF94"/>
  <c r="BC75"/>
  <c r="BE75"/>
  <c r="BG89"/>
  <c r="BG121"/>
  <c r="BS96"/>
  <c r="DK122"/>
  <c r="DJ115"/>
  <c r="BX89"/>
  <c r="BG119"/>
  <c r="BG18"/>
  <c r="BY98"/>
  <c r="BC102"/>
  <c r="BE102"/>
  <c r="DL102"/>
  <c r="BY104"/>
  <c r="CA102"/>
  <c r="BC106"/>
  <c r="BE106"/>
  <c r="CA99"/>
  <c r="DL103"/>
  <c r="CA103"/>
  <c r="DK97"/>
  <c r="BM99"/>
  <c r="BM108"/>
  <c r="BC101"/>
  <c r="BE101"/>
  <c r="BY102"/>
  <c r="CB96"/>
  <c r="CA101"/>
  <c r="CC101"/>
  <c r="DK102"/>
  <c r="BG108"/>
  <c r="BX96"/>
  <c r="BX103"/>
  <c r="CC103"/>
  <c r="BC103"/>
  <c r="BE103"/>
  <c r="BG101"/>
  <c r="BC96"/>
  <c r="BE96"/>
  <c r="BC98"/>
  <c r="BE98"/>
  <c r="BX106"/>
  <c r="DM101"/>
  <c r="BX95"/>
  <c r="BG106"/>
  <c r="CA108"/>
  <c r="DK104"/>
  <c r="CB99"/>
  <c r="BM96"/>
  <c r="BC108"/>
  <c r="BE108"/>
  <c r="DF96"/>
  <c r="CA98"/>
  <c r="CA100"/>
  <c r="DK106"/>
  <c r="BG104"/>
  <c r="DK100"/>
  <c r="BG103"/>
  <c r="BM101"/>
  <c r="BC100"/>
  <c r="BE100"/>
  <c r="DP99"/>
  <c r="BG100"/>
  <c r="BX104"/>
  <c r="BS98"/>
  <c r="BZ107"/>
  <c r="CB98"/>
  <c r="BX100"/>
  <c r="DJ100"/>
  <c r="DJ97"/>
  <c r="BG96"/>
  <c r="BG97"/>
  <c r="BC97"/>
  <c r="BE97"/>
  <c r="DJ108"/>
  <c r="DK99"/>
  <c r="BG118"/>
  <c r="BE116"/>
  <c r="BG99"/>
  <c r="BG66"/>
  <c r="BG65"/>
  <c r="BG72"/>
  <c r="BC71"/>
  <c r="BE71"/>
  <c r="BC56"/>
  <c r="BE56"/>
  <c r="BG63"/>
  <c r="BS61"/>
  <c r="DP61"/>
  <c r="BG64"/>
  <c r="BG55"/>
  <c r="DJ57"/>
  <c r="BG53"/>
  <c r="BG35"/>
  <c r="DJ37"/>
  <c r="CI45"/>
  <c r="DJ40"/>
  <c r="BG45"/>
  <c r="DJ48"/>
  <c r="CG45"/>
  <c r="BX45"/>
  <c r="BG49"/>
  <c r="BC45"/>
  <c r="BE45"/>
  <c r="DG68"/>
  <c r="BG68"/>
  <c r="BC47"/>
  <c r="BE47"/>
  <c r="DE47"/>
  <c r="DJ41"/>
  <c r="BZ93"/>
  <c r="DK93"/>
  <c r="DK39"/>
  <c r="DJ111"/>
  <c r="BC29"/>
  <c r="BE29"/>
  <c r="DJ66"/>
  <c r="DI101"/>
  <c r="DF74"/>
  <c r="BG74"/>
  <c r="DI57"/>
  <c r="DH36"/>
  <c r="DJ67"/>
  <c r="DH81"/>
  <c r="DH57"/>
  <c r="BG57"/>
  <c r="DE34"/>
  <c r="BC34"/>
  <c r="BE34"/>
  <c r="BG34"/>
  <c r="DI46"/>
  <c r="DH107"/>
  <c r="BC79"/>
  <c r="BE79"/>
  <c r="DE79"/>
  <c r="DI59"/>
  <c r="DH31"/>
  <c r="BG31"/>
  <c r="BY34"/>
  <c r="DJ34"/>
  <c r="DJ27"/>
  <c r="DF83"/>
  <c r="DK88"/>
  <c r="BZ88"/>
  <c r="DJ73"/>
  <c r="DF61"/>
  <c r="BG61"/>
  <c r="BC61"/>
  <c r="BE61"/>
  <c r="DH39"/>
  <c r="DF22"/>
  <c r="BG22"/>
  <c r="DJ61"/>
  <c r="DF50"/>
  <c r="BG50"/>
  <c r="DE30"/>
  <c r="BG30"/>
  <c r="BC30"/>
  <c r="BE30"/>
  <c r="DE32"/>
  <c r="DE29"/>
  <c r="BC70"/>
  <c r="BE70"/>
  <c r="DG64"/>
  <c r="BX101"/>
  <c r="BG47"/>
  <c r="BG79"/>
  <c r="BY16"/>
  <c r="BC63"/>
  <c r="BE63"/>
  <c r="BX30"/>
  <c r="DE37"/>
  <c r="BG37"/>
  <c r="BC37"/>
  <c r="BE37"/>
  <c r="DI98"/>
  <c r="BC58"/>
  <c r="BE58"/>
  <c r="BG58"/>
  <c r="DE58"/>
  <c r="DK48"/>
  <c r="DK69"/>
  <c r="BC109"/>
  <c r="BE109"/>
  <c r="DE109"/>
  <c r="BG109"/>
  <c r="DK65"/>
  <c r="DK43"/>
  <c r="BZ43"/>
  <c r="DI78"/>
  <c r="BC55"/>
  <c r="BE55"/>
  <c r="DE55"/>
  <c r="BG44"/>
  <c r="CI88"/>
  <c r="CE88"/>
  <c r="CG88"/>
  <c r="DH113"/>
  <c r="DG102"/>
  <c r="BX102"/>
  <c r="CC102"/>
  <c r="DI86"/>
  <c r="DH71"/>
  <c r="DK63"/>
  <c r="DK67"/>
  <c r="DH92"/>
  <c r="BX92"/>
  <c r="DJ65"/>
  <c r="DI62"/>
  <c r="DI75"/>
  <c r="BZ101"/>
  <c r="DK101"/>
  <c r="DG69"/>
  <c r="BG69"/>
  <c r="DH34"/>
  <c r="BX20"/>
  <c r="BG20"/>
  <c r="BC54"/>
  <c r="BE54"/>
  <c r="BG54"/>
  <c r="CI16"/>
  <c r="CG16"/>
  <c r="CE16"/>
  <c r="DH120"/>
  <c r="DI113"/>
  <c r="DI80"/>
  <c r="DJ22"/>
  <c r="DH56"/>
  <c r="DH111"/>
  <c r="BG111"/>
  <c r="DE62"/>
  <c r="BC62"/>
  <c r="BE62"/>
  <c r="BG62"/>
  <c r="CE17"/>
  <c r="CI17"/>
  <c r="CG17"/>
  <c r="BC81"/>
  <c r="BE81"/>
  <c r="DE81"/>
  <c r="DI53"/>
  <c r="DE107"/>
  <c r="BX107"/>
  <c r="BG107"/>
  <c r="BC107"/>
  <c r="BE107"/>
  <c r="DH97"/>
  <c r="BG24"/>
  <c r="BC44"/>
  <c r="BE44"/>
  <c r="DI72"/>
  <c r="DJ28"/>
  <c r="BC74"/>
  <c r="BE74"/>
  <c r="BG120"/>
  <c r="BC82"/>
  <c r="BE82"/>
  <c r="DE82"/>
  <c r="DJ35"/>
  <c r="DH18"/>
  <c r="BC39"/>
  <c r="BE39"/>
  <c r="DE39"/>
  <c r="DH108"/>
  <c r="BX108"/>
  <c r="BY91"/>
  <c r="DJ91"/>
  <c r="DI76"/>
  <c r="DE64"/>
  <c r="BC64"/>
  <c r="BE64"/>
  <c r="BG36"/>
  <c r="BC36"/>
  <c r="BE36"/>
  <c r="DF55"/>
  <c r="DH58"/>
  <c r="DJ44"/>
  <c r="DF30"/>
  <c r="DI49"/>
  <c r="DH29"/>
  <c r="DH84"/>
  <c r="BG84"/>
  <c r="DI65"/>
  <c r="BC43"/>
  <c r="BE43"/>
  <c r="BX43"/>
  <c r="BC110"/>
  <c r="BE110"/>
  <c r="DE110"/>
  <c r="DM112"/>
  <c r="BM112"/>
  <c r="DG33"/>
  <c r="DH93"/>
  <c r="BX93"/>
  <c r="DE67"/>
  <c r="BC67"/>
  <c r="BE67"/>
  <c r="BG67"/>
  <c r="DJ76"/>
  <c r="DI55"/>
  <c r="DK41"/>
  <c r="DK49"/>
  <c r="DJ121"/>
  <c r="DH37"/>
  <c r="DG16"/>
  <c r="BG16"/>
  <c r="BC46"/>
  <c r="BE46"/>
  <c r="DE46"/>
  <c r="BX34"/>
  <c r="BC20"/>
  <c r="BE20"/>
  <c r="DE45"/>
  <c r="DF44"/>
  <c r="BG102"/>
  <c r="BC83"/>
  <c r="BE83"/>
  <c r="CG93"/>
  <c r="CI93"/>
  <c r="CE93"/>
  <c r="DJ80"/>
  <c r="DH25"/>
  <c r="DE91"/>
  <c r="CG87"/>
  <c r="CE87"/>
  <c r="CI87"/>
  <c r="DJ43"/>
  <c r="BY43"/>
  <c r="DJ33"/>
  <c r="DH26"/>
  <c r="DE99"/>
  <c r="BX99"/>
  <c r="BC99"/>
  <c r="BE99"/>
  <c r="DF76"/>
  <c r="BY17"/>
  <c r="DJ17"/>
  <c r="BG117"/>
  <c r="DK115"/>
  <c r="BC35"/>
  <c r="BE35"/>
  <c r="DE51"/>
  <c r="BC51"/>
  <c r="BE51"/>
  <c r="BG51"/>
  <c r="DI60"/>
  <c r="DI21"/>
  <c r="DI56"/>
  <c r="DK19"/>
  <c r="DF19"/>
  <c r="BG19"/>
  <c r="DH59"/>
  <c r="BG59"/>
  <c r="BG41"/>
  <c r="DG91"/>
  <c r="DI43"/>
  <c r="DG26"/>
  <c r="BG26"/>
  <c r="DF114"/>
  <c r="BG114"/>
  <c r="BX87"/>
  <c r="DG87"/>
  <c r="DK57"/>
  <c r="DG30"/>
  <c r="BG23"/>
  <c r="DF62"/>
  <c r="DI85"/>
  <c r="BX85"/>
  <c r="DJ19"/>
  <c r="DK92"/>
  <c r="BZ92"/>
  <c r="DK91"/>
  <c r="BZ91"/>
  <c r="BC65"/>
  <c r="BE65"/>
  <c r="DE65"/>
  <c r="DF40"/>
  <c r="BG40"/>
  <c r="BC40"/>
  <c r="BE40"/>
  <c r="BG48"/>
  <c r="DF48"/>
  <c r="DI16"/>
  <c r="DF15"/>
  <c r="BC15"/>
  <c r="BE15"/>
  <c r="DK74"/>
  <c r="DG83"/>
  <c r="BX28"/>
  <c r="BG28"/>
  <c r="BG78"/>
  <c r="BC78"/>
  <c r="BE78"/>
  <c r="DE78"/>
  <c r="DE120"/>
  <c r="BC120"/>
  <c r="BE120"/>
  <c r="DI96"/>
  <c r="DF95"/>
  <c r="BG95"/>
  <c r="DG66"/>
  <c r="DH55"/>
  <c r="DK54"/>
  <c r="DG42"/>
  <c r="BG42"/>
  <c r="DE17"/>
  <c r="BC17"/>
  <c r="BE17"/>
  <c r="BG17"/>
  <c r="DH94"/>
  <c r="BG94"/>
  <c r="DK82"/>
  <c r="DH43"/>
  <c r="DF70"/>
  <c r="DI45"/>
  <c r="BY30"/>
  <c r="DJ30"/>
  <c r="DK71"/>
  <c r="BG91"/>
  <c r="DE63"/>
  <c r="BX98"/>
  <c r="DE20"/>
  <c r="DK29"/>
  <c r="DJ21"/>
  <c r="DH41"/>
  <c r="DE36"/>
  <c r="BC32"/>
  <c r="BE32"/>
  <c r="BC91"/>
  <c r="BE91"/>
  <c r="BG81"/>
  <c r="BG70"/>
  <c r="BG98"/>
  <c r="BC95"/>
  <c r="BE95"/>
  <c r="BG43"/>
  <c r="DK35"/>
  <c r="BC27"/>
  <c r="BE27"/>
  <c r="BG27"/>
  <c r="DK45"/>
  <c r="BZ45"/>
  <c r="DH50"/>
  <c r="DK55"/>
  <c r="DK32"/>
  <c r="DI104"/>
  <c r="DK23"/>
  <c r="BY95"/>
  <c r="DJ95"/>
  <c r="BC49"/>
  <c r="BE49"/>
  <c r="DE49"/>
  <c r="BC72"/>
  <c r="BE72"/>
  <c r="BG86"/>
  <c r="BG122"/>
  <c r="BX84"/>
  <c r="BY88"/>
  <c r="DJ88"/>
  <c r="BG82"/>
  <c r="DF82"/>
  <c r="CG85"/>
  <c r="CI85"/>
  <c r="CE85"/>
  <c r="DK40"/>
  <c r="BY90"/>
  <c r="DJ90"/>
  <c r="BG73"/>
  <c r="DG73"/>
  <c r="CG34"/>
  <c r="CI34"/>
  <c r="CE34"/>
  <c r="DJ25"/>
  <c r="BG90"/>
  <c r="DF90"/>
  <c r="DK73"/>
  <c r="DE33"/>
  <c r="BC33"/>
  <c r="BE33"/>
  <c r="DJ15"/>
  <c r="BY93"/>
  <c r="DJ93"/>
  <c r="DK24"/>
  <c r="BY101"/>
  <c r="DJ101"/>
  <c r="CG20"/>
  <c r="CI20"/>
  <c r="CE20"/>
  <c r="CG28"/>
  <c r="CI28"/>
  <c r="CE28"/>
  <c r="DJ53"/>
  <c r="DE53"/>
  <c r="BG116"/>
  <c r="DI81"/>
  <c r="DE50"/>
  <c r="BC50"/>
  <c r="BE50"/>
  <c r="BZ87"/>
  <c r="DK87"/>
  <c r="DJ72"/>
  <c r="DI83"/>
  <c r="DJ110"/>
  <c r="BY96"/>
  <c r="DJ96"/>
  <c r="DK31"/>
  <c r="CE94"/>
  <c r="CI94"/>
  <c r="CG94"/>
  <c r="BC76"/>
  <c r="BE76"/>
  <c r="BG76"/>
  <c r="DE76"/>
  <c r="BY45"/>
  <c r="DJ45"/>
  <c r="DJ58"/>
  <c r="DJ50"/>
  <c r="BC22"/>
  <c r="BE22"/>
  <c r="DE22"/>
  <c r="CE90"/>
  <c r="CI90"/>
  <c r="CG90"/>
  <c r="DK27"/>
  <c r="BC90"/>
  <c r="BE90"/>
  <c r="BG77"/>
  <c r="DE77"/>
  <c r="DJ38"/>
  <c r="DJ83"/>
  <c r="DJ59"/>
  <c r="CE30"/>
  <c r="CI30"/>
  <c r="CG30"/>
  <c r="DK22"/>
  <c r="DK81"/>
  <c r="BC59"/>
  <c r="BE59"/>
  <c r="DE59"/>
  <c r="DK96"/>
  <c r="BZ96"/>
  <c r="DJ92"/>
  <c r="BY92"/>
  <c r="BG56"/>
  <c r="DE56"/>
  <c r="DJ18"/>
  <c r="DJ26"/>
  <c r="CG89"/>
  <c r="CI89"/>
  <c r="CE89"/>
  <c r="DJ42"/>
  <c r="BZ84"/>
  <c r="DK84"/>
  <c r="BC114"/>
  <c r="BE114"/>
  <c r="DE114"/>
  <c r="DK51"/>
  <c r="DJ31"/>
  <c r="DJ106"/>
  <c r="BY106"/>
  <c r="DK16"/>
  <c r="BZ16"/>
  <c r="BG71"/>
  <c r="DO46"/>
  <c r="DO61"/>
  <c r="DO17"/>
  <c r="DO121"/>
  <c r="DO37"/>
  <c r="DO53"/>
  <c r="CB100"/>
  <c r="DO45"/>
  <c r="CA45"/>
  <c r="DO21"/>
  <c r="DO38"/>
  <c r="DO99"/>
  <c r="CA17"/>
  <c r="CB17"/>
  <c r="DO42"/>
  <c r="DO26"/>
  <c r="DO69"/>
  <c r="DO24" i="16"/>
  <c r="CA24"/>
  <c r="CA32"/>
  <c r="DO32"/>
  <c r="DO22"/>
  <c r="CA22"/>
  <c r="CB22"/>
  <c r="CB30"/>
  <c r="DO22" i="14"/>
  <c r="F154" i="24"/>
  <c r="E154"/>
  <c r="D154"/>
  <c r="F153"/>
  <c r="E153"/>
  <c r="D153"/>
  <c r="E152"/>
  <c r="D152"/>
  <c r="BV147"/>
  <c r="BT147"/>
  <c r="BR147"/>
  <c r="BQ147"/>
  <c r="BP147"/>
  <c r="BN147"/>
  <c r="BL147"/>
  <c r="BK147"/>
  <c r="BJ147"/>
  <c r="BI147"/>
  <c r="BH147"/>
  <c r="BF147"/>
  <c r="BD147"/>
  <c r="BB147"/>
  <c r="BA147"/>
  <c r="DR145"/>
  <c r="DR85"/>
  <c r="DR84"/>
  <c r="DR83"/>
  <c r="DS82"/>
  <c r="DR82"/>
  <c r="DR81"/>
  <c r="DR80"/>
  <c r="DR14"/>
  <c r="DQ14"/>
  <c r="DP14"/>
  <c r="DM14"/>
  <c r="DL14"/>
  <c r="DF14"/>
  <c r="DR13"/>
  <c r="DQ13"/>
  <c r="DP13"/>
  <c r="DM13"/>
  <c r="DI13"/>
  <c r="DG13"/>
  <c r="DR12"/>
  <c r="DQ12"/>
  <c r="DP12"/>
  <c r="DN12"/>
  <c r="DL12"/>
  <c r="DJ12"/>
  <c r="DH12"/>
  <c r="DG12"/>
  <c r="DR11"/>
  <c r="DQ11"/>
  <c r="DP11"/>
  <c r="DN11"/>
  <c r="DL11"/>
  <c r="DI11"/>
  <c r="DE11"/>
  <c r="DR10"/>
  <c r="DQ10"/>
  <c r="DP10"/>
  <c r="DL10"/>
  <c r="DI10"/>
  <c r="DH10"/>
  <c r="DS9"/>
  <c r="DR9"/>
  <c r="DQ9"/>
  <c r="DP9"/>
  <c r="DM9"/>
  <c r="DI9"/>
  <c r="DG9"/>
  <c r="DF9"/>
  <c r="DE9"/>
  <c r="DS8"/>
  <c r="DR8"/>
  <c r="DQ8"/>
  <c r="DP8"/>
  <c r="DO8"/>
  <c r="DR7"/>
  <c r="DQ7"/>
  <c r="DP7"/>
  <c r="DO7"/>
  <c r="DM7"/>
  <c r="DK7"/>
  <c r="DH7"/>
  <c r="DG7"/>
  <c r="DR6"/>
  <c r="DQ6"/>
  <c r="DP6"/>
  <c r="DO6"/>
  <c r="DM6"/>
  <c r="DL6"/>
  <c r="DJ6"/>
  <c r="DF6"/>
  <c r="DE6"/>
  <c r="DR5"/>
  <c r="DQ5"/>
  <c r="DP5"/>
  <c r="DN5"/>
  <c r="DM5"/>
  <c r="DI5"/>
  <c r="DG5"/>
  <c r="DE5"/>
  <c r="DR4"/>
  <c r="DQ4"/>
  <c r="DP4"/>
  <c r="DN4"/>
  <c r="DL4"/>
  <c r="DJ4"/>
  <c r="DH4"/>
  <c r="DG4"/>
  <c r="DF4"/>
  <c r="CP102"/>
  <c r="CN114"/>
  <c r="CM17"/>
  <c r="F22" i="23"/>
  <c r="E22"/>
  <c r="D22"/>
  <c r="F21"/>
  <c r="E21"/>
  <c r="D21"/>
  <c r="BV15"/>
  <c r="BT15"/>
  <c r="BR15"/>
  <c r="BQ15"/>
  <c r="BP15"/>
  <c r="BN15"/>
  <c r="BL15"/>
  <c r="BK15"/>
  <c r="BJ15"/>
  <c r="BI15"/>
  <c r="BH15"/>
  <c r="BF15"/>
  <c r="BD15"/>
  <c r="BB15"/>
  <c r="BA15"/>
  <c r="DM13"/>
  <c r="DE13"/>
  <c r="DS13"/>
  <c r="DR13"/>
  <c r="DQ13"/>
  <c r="DP13"/>
  <c r="BM13"/>
  <c r="DJ13"/>
  <c r="DN12"/>
  <c r="DJ12"/>
  <c r="DI12"/>
  <c r="DR12"/>
  <c r="DP12"/>
  <c r="DG12"/>
  <c r="DF12"/>
  <c r="DF11"/>
  <c r="DR11"/>
  <c r="DQ11"/>
  <c r="DP11"/>
  <c r="DL11"/>
  <c r="DH11"/>
  <c r="DG11"/>
  <c r="DE11"/>
  <c r="DI10"/>
  <c r="DR10"/>
  <c r="DQ10"/>
  <c r="DP10"/>
  <c r="BM10"/>
  <c r="DL10"/>
  <c r="DK10"/>
  <c r="DH10"/>
  <c r="DM9"/>
  <c r="DR9"/>
  <c r="DI9"/>
  <c r="DG9"/>
  <c r="DE9"/>
  <c r="DR8"/>
  <c r="DJ8"/>
  <c r="DQ8"/>
  <c r="DP8"/>
  <c r="DM8"/>
  <c r="DK8"/>
  <c r="DG8"/>
  <c r="DF8"/>
  <c r="DE8"/>
  <c r="DQ7"/>
  <c r="DP7"/>
  <c r="DO7"/>
  <c r="DN7"/>
  <c r="DK7"/>
  <c r="DH7"/>
  <c r="DG7"/>
  <c r="DR6"/>
  <c r="DQ6"/>
  <c r="DP6"/>
  <c r="DO6"/>
  <c r="DM6"/>
  <c r="DL6"/>
  <c r="DI6"/>
  <c r="DH6"/>
  <c r="DG6"/>
  <c r="DE5"/>
  <c r="DR5"/>
  <c r="DQ5"/>
  <c r="DP5"/>
  <c r="DM5"/>
  <c r="DL5"/>
  <c r="DJ5"/>
  <c r="DI5"/>
  <c r="DG5"/>
  <c r="DR4"/>
  <c r="DS4"/>
  <c r="DQ4"/>
  <c r="DP4"/>
  <c r="DI4"/>
  <c r="DG4"/>
  <c r="DF4"/>
  <c r="DH3"/>
  <c r="DN3"/>
  <c r="DL3"/>
  <c r="DG3"/>
  <c r="D33" i="22"/>
  <c r="E33"/>
  <c r="F33"/>
  <c r="G33"/>
  <c r="F32"/>
  <c r="E32"/>
  <c r="D32"/>
  <c r="BV26"/>
  <c r="BT26"/>
  <c r="BR26"/>
  <c r="BQ26"/>
  <c r="BP26"/>
  <c r="BN26"/>
  <c r="BL26"/>
  <c r="BK26"/>
  <c r="BJ26"/>
  <c r="DR24"/>
  <c r="DQ20"/>
  <c r="DH20"/>
  <c r="BS20"/>
  <c r="DP20"/>
  <c r="DO20"/>
  <c r="DN20"/>
  <c r="DM20"/>
  <c r="BM20"/>
  <c r="DI20"/>
  <c r="DF20"/>
  <c r="BE20"/>
  <c r="DN19"/>
  <c r="DH19"/>
  <c r="DG19"/>
  <c r="DS19"/>
  <c r="DR19"/>
  <c r="DQ19"/>
  <c r="DO19"/>
  <c r="DM19"/>
  <c r="DI19"/>
  <c r="DM18"/>
  <c r="DL18"/>
  <c r="DK18"/>
  <c r="DJ18"/>
  <c r="DE18"/>
  <c r="DS18"/>
  <c r="DR18"/>
  <c r="DQ18"/>
  <c r="DP18"/>
  <c r="DN18"/>
  <c r="BM18"/>
  <c r="BG18"/>
  <c r="DH18"/>
  <c r="BE18"/>
  <c r="DG18"/>
  <c r="DF18"/>
  <c r="DS17"/>
  <c r="DN17"/>
  <c r="DK17"/>
  <c r="DJ17"/>
  <c r="BS17"/>
  <c r="DO17"/>
  <c r="CA17"/>
  <c r="BZ17"/>
  <c r="BY17"/>
  <c r="DI17"/>
  <c r="DH17"/>
  <c r="DE17"/>
  <c r="DM16"/>
  <c r="DH16"/>
  <c r="DS16"/>
  <c r="DR16"/>
  <c r="DQ16"/>
  <c r="DP16"/>
  <c r="DN16"/>
  <c r="DL16"/>
  <c r="DI16"/>
  <c r="DG16"/>
  <c r="DF16"/>
  <c r="DI15"/>
  <c r="DE15"/>
  <c r="BS15"/>
  <c r="DQ15"/>
  <c r="DP15"/>
  <c r="DN15"/>
  <c r="DM15"/>
  <c r="DL15"/>
  <c r="DG15"/>
  <c r="BE15"/>
  <c r="DF15"/>
  <c r="DR14"/>
  <c r="DI14"/>
  <c r="DH14"/>
  <c r="DS14"/>
  <c r="DA14"/>
  <c r="BS14"/>
  <c r="DP14"/>
  <c r="DO14"/>
  <c r="DN14"/>
  <c r="DG14"/>
  <c r="BE14"/>
  <c r="DL13"/>
  <c r="DK13"/>
  <c r="DG13"/>
  <c r="DR13"/>
  <c r="DQ13"/>
  <c r="DO13"/>
  <c r="DN13"/>
  <c r="DM13"/>
  <c r="BM13"/>
  <c r="DH13"/>
  <c r="DF13"/>
  <c r="BS12"/>
  <c r="DQ12"/>
  <c r="DP12"/>
  <c r="DO12"/>
  <c r="DN12"/>
  <c r="DM12"/>
  <c r="BM12"/>
  <c r="DI12"/>
  <c r="DH12"/>
  <c r="DF12"/>
  <c r="BE12"/>
  <c r="DN11"/>
  <c r="DM11"/>
  <c r="DS11"/>
  <c r="DR11"/>
  <c r="DP11"/>
  <c r="DO11"/>
  <c r="DI11"/>
  <c r="DH11"/>
  <c r="DG11"/>
  <c r="DN10"/>
  <c r="DM10"/>
  <c r="DK10"/>
  <c r="DJ10"/>
  <c r="DS10"/>
  <c r="DR10"/>
  <c r="BS10"/>
  <c r="DQ10"/>
  <c r="DP10"/>
  <c r="DL10"/>
  <c r="DH10"/>
  <c r="DG10"/>
  <c r="BE10"/>
  <c r="DF10"/>
  <c r="BG10"/>
  <c r="DK9"/>
  <c r="DJ9"/>
  <c r="DH9"/>
  <c r="DP9"/>
  <c r="DO9"/>
  <c r="DN9"/>
  <c r="DI9"/>
  <c r="DE9"/>
  <c r="DN8"/>
  <c r="DH8"/>
  <c r="DG8"/>
  <c r="DF8"/>
  <c r="DS8"/>
  <c r="DR8"/>
  <c r="DQ8"/>
  <c r="DP8"/>
  <c r="DM8"/>
  <c r="BM8"/>
  <c r="DI8"/>
  <c r="CN7"/>
  <c r="DR7"/>
  <c r="BS7"/>
  <c r="DQ7"/>
  <c r="DP7"/>
  <c r="DM7"/>
  <c r="DL7"/>
  <c r="DI7"/>
  <c r="DG7"/>
  <c r="DF7"/>
  <c r="DE7"/>
  <c r="DN6"/>
  <c r="DJ6"/>
  <c r="DH6"/>
  <c r="DG6"/>
  <c r="DS6"/>
  <c r="DR6"/>
  <c r="DP6"/>
  <c r="CT9"/>
  <c r="DK6"/>
  <c r="BY6"/>
  <c r="DI6"/>
  <c r="BE6"/>
  <c r="DM5"/>
  <c r="DL5"/>
  <c r="DK5"/>
  <c r="DE5"/>
  <c r="DR5"/>
  <c r="DQ5"/>
  <c r="DO5"/>
  <c r="DN5"/>
  <c r="BM5"/>
  <c r="DG5"/>
  <c r="DF5"/>
  <c r="DK4"/>
  <c r="DH4"/>
  <c r="DQ4"/>
  <c r="DP4"/>
  <c r="DO4"/>
  <c r="DN4"/>
  <c r="BM4"/>
  <c r="DL4"/>
  <c r="DI4"/>
  <c r="BE4"/>
  <c r="DF4"/>
  <c r="DR3"/>
  <c r="DN3"/>
  <c r="DS3"/>
  <c r="BL49"/>
  <c r="DI3"/>
  <c r="DH3"/>
  <c r="DG3"/>
  <c r="F26" i="21"/>
  <c r="E26"/>
  <c r="D26"/>
  <c r="F25"/>
  <c r="E25"/>
  <c r="D25"/>
  <c r="BV19"/>
  <c r="BT19"/>
  <c r="BR19"/>
  <c r="BQ19"/>
  <c r="BP19"/>
  <c r="BN19"/>
  <c r="BL19"/>
  <c r="BK19"/>
  <c r="BJ19"/>
  <c r="BI19"/>
  <c r="BH19"/>
  <c r="BF19"/>
  <c r="BD19"/>
  <c r="BB19"/>
  <c r="BA19"/>
  <c r="BQ17"/>
  <c r="DP17"/>
  <c r="BU17"/>
  <c r="BT17"/>
  <c r="DR17"/>
  <c r="BR17"/>
  <c r="DQ17"/>
  <c r="BO17"/>
  <c r="BP17"/>
  <c r="DO17"/>
  <c r="BN17"/>
  <c r="BL17"/>
  <c r="DM17"/>
  <c r="BK17"/>
  <c r="DL17"/>
  <c r="BJ17"/>
  <c r="BZ17"/>
  <c r="BI17"/>
  <c r="BH17"/>
  <c r="DI17"/>
  <c r="BF17"/>
  <c r="DH17"/>
  <c r="BD17"/>
  <c r="DG17"/>
  <c r="BU16"/>
  <c r="BV16"/>
  <c r="BT16"/>
  <c r="DR16"/>
  <c r="BR16"/>
  <c r="BQ16"/>
  <c r="BO16"/>
  <c r="BP16"/>
  <c r="BN16"/>
  <c r="DN16"/>
  <c r="BL16"/>
  <c r="DM16"/>
  <c r="BK16"/>
  <c r="DL16"/>
  <c r="BJ16"/>
  <c r="BI16"/>
  <c r="DJ16"/>
  <c r="BH16"/>
  <c r="DI16"/>
  <c r="BF16"/>
  <c r="BD16"/>
  <c r="DG16"/>
  <c r="DE16"/>
  <c r="BH15"/>
  <c r="DI15"/>
  <c r="BU15"/>
  <c r="BV15"/>
  <c r="DS15"/>
  <c r="BT15"/>
  <c r="BR15"/>
  <c r="DQ15"/>
  <c r="BQ15"/>
  <c r="DP15"/>
  <c r="BO15"/>
  <c r="BP15"/>
  <c r="BN15"/>
  <c r="DN15"/>
  <c r="BL15"/>
  <c r="BK15"/>
  <c r="BJ15"/>
  <c r="BZ15"/>
  <c r="BI15"/>
  <c r="BY15"/>
  <c r="BF15"/>
  <c r="BD15"/>
  <c r="DG15"/>
  <c r="DF15"/>
  <c r="BU14"/>
  <c r="BV14"/>
  <c r="BT14"/>
  <c r="BR14"/>
  <c r="DQ14"/>
  <c r="BQ14"/>
  <c r="BO14"/>
  <c r="BP14"/>
  <c r="DO14"/>
  <c r="BN14"/>
  <c r="DN14"/>
  <c r="BL14"/>
  <c r="BK14"/>
  <c r="DL14"/>
  <c r="BJ14"/>
  <c r="BZ14"/>
  <c r="BI14"/>
  <c r="BH14"/>
  <c r="DI14"/>
  <c r="BF14"/>
  <c r="DH14"/>
  <c r="BD14"/>
  <c r="DG14"/>
  <c r="DF14"/>
  <c r="DM13"/>
  <c r="DS13"/>
  <c r="DR13"/>
  <c r="DQ13"/>
  <c r="DP13"/>
  <c r="DO13"/>
  <c r="DN13"/>
  <c r="DL13"/>
  <c r="DI13"/>
  <c r="DG13"/>
  <c r="DF13"/>
  <c r="DR12"/>
  <c r="DQ12"/>
  <c r="DP12"/>
  <c r="DN12"/>
  <c r="DM12"/>
  <c r="DI12"/>
  <c r="DG12"/>
  <c r="DF12"/>
  <c r="DE12"/>
  <c r="DS11"/>
  <c r="DR11"/>
  <c r="DQ11"/>
  <c r="DP11"/>
  <c r="DO11"/>
  <c r="DN11"/>
  <c r="DM11"/>
  <c r="DK11"/>
  <c r="DJ11"/>
  <c r="DH11"/>
  <c r="DG11"/>
  <c r="DF11"/>
  <c r="DQ10"/>
  <c r="DP10"/>
  <c r="DO10"/>
  <c r="DN10"/>
  <c r="DM10"/>
  <c r="DL10"/>
  <c r="DJ10"/>
  <c r="DH10"/>
  <c r="DF10"/>
  <c r="DE10"/>
  <c r="DR9"/>
  <c r="DQ9"/>
  <c r="DP9"/>
  <c r="DO9"/>
  <c r="DM9"/>
  <c r="DL9"/>
  <c r="DI9"/>
  <c r="DH9"/>
  <c r="DR8"/>
  <c r="DQ8"/>
  <c r="DN8"/>
  <c r="DM8"/>
  <c r="DL8"/>
  <c r="DJ8"/>
  <c r="DI8"/>
  <c r="DG8"/>
  <c r="DE8"/>
  <c r="DS7"/>
  <c r="DQ7"/>
  <c r="DP7"/>
  <c r="DN7"/>
  <c r="DJ7"/>
  <c r="DI7"/>
  <c r="DG7"/>
  <c r="DF7"/>
  <c r="DS6"/>
  <c r="DQ6"/>
  <c r="DO6"/>
  <c r="DN6"/>
  <c r="DL6"/>
  <c r="DK6"/>
  <c r="DI6"/>
  <c r="DH6"/>
  <c r="DF6"/>
  <c r="DS5"/>
  <c r="DR5"/>
  <c r="DQ5"/>
  <c r="DO5"/>
  <c r="DN5"/>
  <c r="DM5"/>
  <c r="DI5"/>
  <c r="DG5"/>
  <c r="DF5"/>
  <c r="DE4"/>
  <c r="DS4"/>
  <c r="DR4"/>
  <c r="DQ4"/>
  <c r="DP4"/>
  <c r="DN4"/>
  <c r="DM4"/>
  <c r="DJ4"/>
  <c r="DI4"/>
  <c r="DG4"/>
  <c r="DF4"/>
  <c r="DS3"/>
  <c r="DR3"/>
  <c r="BS3"/>
  <c r="DN3"/>
  <c r="DJ3"/>
  <c r="DI3"/>
  <c r="DE3"/>
  <c r="D23" i="19"/>
  <c r="E23"/>
  <c r="F23"/>
  <c r="G23"/>
  <c r="F22"/>
  <c r="E22"/>
  <c r="D22"/>
  <c r="BV16"/>
  <c r="BT16"/>
  <c r="BR16"/>
  <c r="BQ16"/>
  <c r="BP16"/>
  <c r="BN16"/>
  <c r="BL16"/>
  <c r="BK16"/>
  <c r="BJ16"/>
  <c r="BI16"/>
  <c r="BH16"/>
  <c r="BF16"/>
  <c r="BD16"/>
  <c r="BB16"/>
  <c r="BA16"/>
  <c r="DS14"/>
  <c r="DR14"/>
  <c r="DP14"/>
  <c r="DO14"/>
  <c r="DN14"/>
  <c r="DJ14"/>
  <c r="DI14"/>
  <c r="DH14"/>
  <c r="DG14"/>
  <c r="DF14"/>
  <c r="DQ13"/>
  <c r="DO13"/>
  <c r="DN13"/>
  <c r="DM13"/>
  <c r="DL13"/>
  <c r="DH13"/>
  <c r="DG13"/>
  <c r="DF13"/>
  <c r="DS12"/>
  <c r="DR12"/>
  <c r="DQ12"/>
  <c r="DO12"/>
  <c r="DN12"/>
  <c r="DM12"/>
  <c r="DL12"/>
  <c r="DK12"/>
  <c r="DJ12"/>
  <c r="DI12"/>
  <c r="DH12"/>
  <c r="DF12"/>
  <c r="BE12"/>
  <c r="DR11"/>
  <c r="DE11"/>
  <c r="DO11"/>
  <c r="DN11"/>
  <c r="DM11"/>
  <c r="DK11"/>
  <c r="DI11"/>
  <c r="DH11"/>
  <c r="DG11"/>
  <c r="DF11"/>
  <c r="DJ10"/>
  <c r="DR10"/>
  <c r="BS10"/>
  <c r="DQ10"/>
  <c r="DP10"/>
  <c r="DN10"/>
  <c r="BM10"/>
  <c r="DM10"/>
  <c r="DH10"/>
  <c r="BE10"/>
  <c r="DG10"/>
  <c r="DF10"/>
  <c r="DG9"/>
  <c r="DS9"/>
  <c r="DR9"/>
  <c r="DQ9"/>
  <c r="DP9"/>
  <c r="DN9"/>
  <c r="DM9"/>
  <c r="DI9"/>
  <c r="DH9"/>
  <c r="DH8"/>
  <c r="DG8"/>
  <c r="DS8"/>
  <c r="DR8"/>
  <c r="DO8"/>
  <c r="DN8"/>
  <c r="DM8"/>
  <c r="DL8"/>
  <c r="DF8"/>
  <c r="DR7"/>
  <c r="DQ7"/>
  <c r="DN7"/>
  <c r="DM7"/>
  <c r="DJ7"/>
  <c r="DI7"/>
  <c r="DG7"/>
  <c r="DF7"/>
  <c r="DB6"/>
  <c r="DR6"/>
  <c r="DQ6"/>
  <c r="DM6"/>
  <c r="DK6"/>
  <c r="DJ6"/>
  <c r="DI6"/>
  <c r="DH6"/>
  <c r="BG6"/>
  <c r="DP5"/>
  <c r="DQ5"/>
  <c r="DO5"/>
  <c r="DK5"/>
  <c r="DJ5"/>
  <c r="DI5"/>
  <c r="DG5"/>
  <c r="DF5"/>
  <c r="CM5"/>
  <c r="DI4"/>
  <c r="DP4"/>
  <c r="DO4"/>
  <c r="DN4"/>
  <c r="DJ4"/>
  <c r="DH4"/>
  <c r="DG4"/>
  <c r="DF4"/>
  <c r="DS3"/>
  <c r="DR3"/>
  <c r="BS3"/>
  <c r="DO3"/>
  <c r="DN3"/>
  <c r="DM3"/>
  <c r="DG3"/>
  <c r="DF3"/>
  <c r="F26" i="18"/>
  <c r="E26"/>
  <c r="D26"/>
  <c r="F25"/>
  <c r="E25"/>
  <c r="D25"/>
  <c r="BV19"/>
  <c r="BT19"/>
  <c r="BR19"/>
  <c r="BQ19"/>
  <c r="BP19"/>
  <c r="BN19"/>
  <c r="BL19"/>
  <c r="BK19"/>
  <c r="BJ19"/>
  <c r="BI19"/>
  <c r="BH19"/>
  <c r="BF19"/>
  <c r="BD19"/>
  <c r="BB19"/>
  <c r="BA19"/>
  <c r="DR17"/>
  <c r="DP17"/>
  <c r="DN17"/>
  <c r="DM17"/>
  <c r="DL17"/>
  <c r="DI17"/>
  <c r="DG17"/>
  <c r="DF17"/>
  <c r="DR16"/>
  <c r="DQ16"/>
  <c r="DN16"/>
  <c r="DL16"/>
  <c r="DJ16"/>
  <c r="DI16"/>
  <c r="DH16"/>
  <c r="DS15"/>
  <c r="DR15"/>
  <c r="DQ15"/>
  <c r="DP15"/>
  <c r="DM15"/>
  <c r="DK15"/>
  <c r="DI15"/>
  <c r="DH15"/>
  <c r="DG15"/>
  <c r="DS14"/>
  <c r="DQ14"/>
  <c r="DP14"/>
  <c r="DL14"/>
  <c r="DK14"/>
  <c r="DI14"/>
  <c r="DF14"/>
  <c r="DE14"/>
  <c r="DS13"/>
  <c r="DR13"/>
  <c r="DQ13"/>
  <c r="DP13"/>
  <c r="DO13"/>
  <c r="DM13"/>
  <c r="DK13"/>
  <c r="DI13"/>
  <c r="DH13"/>
  <c r="DG13"/>
  <c r="DF13"/>
  <c r="DL12"/>
  <c r="DR12"/>
  <c r="DQ12"/>
  <c r="DP12"/>
  <c r="DO12"/>
  <c r="DN12"/>
  <c r="BM12"/>
  <c r="DM12"/>
  <c r="DG12"/>
  <c r="DE12"/>
  <c r="DR11"/>
  <c r="BS11"/>
  <c r="DQ11"/>
  <c r="DP11"/>
  <c r="DO11"/>
  <c r="DM11"/>
  <c r="DK11"/>
  <c r="DJ11"/>
  <c r="DI11"/>
  <c r="DH11"/>
  <c r="DE11"/>
  <c r="DR10"/>
  <c r="DQ10"/>
  <c r="DP10"/>
  <c r="BM10"/>
  <c r="DM10"/>
  <c r="DL10"/>
  <c r="DJ10"/>
  <c r="DH10"/>
  <c r="DG10"/>
  <c r="DR9"/>
  <c r="DQ9"/>
  <c r="DP9"/>
  <c r="DN9"/>
  <c r="DM9"/>
  <c r="DL9"/>
  <c r="DI9"/>
  <c r="BG9"/>
  <c r="DG9"/>
  <c r="DF9"/>
  <c r="DE9"/>
  <c r="DR8"/>
  <c r="DN8"/>
  <c r="DL8"/>
  <c r="DJ8"/>
  <c r="DI8"/>
  <c r="DH8"/>
  <c r="DS7"/>
  <c r="DR7"/>
  <c r="DQ7"/>
  <c r="DP7"/>
  <c r="DN7"/>
  <c r="DM7"/>
  <c r="DL7"/>
  <c r="DK7"/>
  <c r="DI7"/>
  <c r="DH7"/>
  <c r="DG7"/>
  <c r="DS6"/>
  <c r="BS6"/>
  <c r="DQ6"/>
  <c r="DP6"/>
  <c r="DL6"/>
  <c r="DK6"/>
  <c r="DI6"/>
  <c r="DH6"/>
  <c r="DF6"/>
  <c r="DE6"/>
  <c r="DR5"/>
  <c r="DS5"/>
  <c r="DQ5"/>
  <c r="DO5"/>
  <c r="DM5"/>
  <c r="DK5"/>
  <c r="DI5"/>
  <c r="DH5"/>
  <c r="DG5"/>
  <c r="DF5"/>
  <c r="DR4"/>
  <c r="DQ4"/>
  <c r="DP4"/>
  <c r="DN4"/>
  <c r="BM4"/>
  <c r="DL4"/>
  <c r="DJ4"/>
  <c r="DG4"/>
  <c r="DF4"/>
  <c r="DE4"/>
  <c r="DR3"/>
  <c r="DK3"/>
  <c r="DI3"/>
  <c r="BV18" i="17"/>
  <c r="BT18"/>
  <c r="BR18"/>
  <c r="BQ18"/>
  <c r="BP18"/>
  <c r="BN18"/>
  <c r="BL18"/>
  <c r="BK18"/>
  <c r="BJ18"/>
  <c r="BI18"/>
  <c r="BH18"/>
  <c r="BF18"/>
  <c r="BD18"/>
  <c r="BB18"/>
  <c r="BA18"/>
  <c r="BU16"/>
  <c r="BV16"/>
  <c r="DS16"/>
  <c r="BT16"/>
  <c r="DR16"/>
  <c r="BR16"/>
  <c r="DQ16"/>
  <c r="BQ16"/>
  <c r="DP16"/>
  <c r="BO16"/>
  <c r="BP16"/>
  <c r="DO16"/>
  <c r="BN16"/>
  <c r="BL16"/>
  <c r="DM16"/>
  <c r="BK16"/>
  <c r="DL16"/>
  <c r="BJ16"/>
  <c r="BI16"/>
  <c r="BH16"/>
  <c r="BF16"/>
  <c r="BD16"/>
  <c r="DG16"/>
  <c r="BB16"/>
  <c r="DF16"/>
  <c r="BA16"/>
  <c r="AZ16"/>
  <c r="BU14"/>
  <c r="BV14"/>
  <c r="BT14"/>
  <c r="DR14"/>
  <c r="BR14"/>
  <c r="DQ14"/>
  <c r="BQ14"/>
  <c r="DP14"/>
  <c r="BO14"/>
  <c r="BN14"/>
  <c r="BL14"/>
  <c r="DM14"/>
  <c r="BK14"/>
  <c r="DL14"/>
  <c r="BJ14"/>
  <c r="BZ14"/>
  <c r="BI14"/>
  <c r="BY14"/>
  <c r="BH14"/>
  <c r="DI14"/>
  <c r="BF14"/>
  <c r="BD14"/>
  <c r="DG14"/>
  <c r="BB14"/>
  <c r="BA14"/>
  <c r="DE14"/>
  <c r="AZ14"/>
  <c r="BU13"/>
  <c r="BV13"/>
  <c r="DS13"/>
  <c r="BT13"/>
  <c r="DR13"/>
  <c r="BR13"/>
  <c r="DQ13"/>
  <c r="BQ13"/>
  <c r="DP13"/>
  <c r="BO13"/>
  <c r="BP13"/>
  <c r="BN13"/>
  <c r="BL13"/>
  <c r="BK13"/>
  <c r="BJ13"/>
  <c r="BI13"/>
  <c r="DJ13"/>
  <c r="BH13"/>
  <c r="DI13"/>
  <c r="BF13"/>
  <c r="DH13"/>
  <c r="BD13"/>
  <c r="DG13"/>
  <c r="BB13"/>
  <c r="BA13"/>
  <c r="AZ13"/>
  <c r="BU12"/>
  <c r="BT12"/>
  <c r="DR12"/>
  <c r="BR12"/>
  <c r="DQ12"/>
  <c r="BQ12"/>
  <c r="DP12"/>
  <c r="BO12"/>
  <c r="BN12"/>
  <c r="BL12"/>
  <c r="DM12"/>
  <c r="BK12"/>
  <c r="DL12"/>
  <c r="BJ12"/>
  <c r="DK12"/>
  <c r="BI12"/>
  <c r="BY12"/>
  <c r="BH12"/>
  <c r="BF12"/>
  <c r="DH12"/>
  <c r="BD12"/>
  <c r="BB12"/>
  <c r="DF12"/>
  <c r="BA12"/>
  <c r="AZ12"/>
  <c r="BU11"/>
  <c r="BV11"/>
  <c r="BT11"/>
  <c r="DR11"/>
  <c r="BR11"/>
  <c r="BQ11"/>
  <c r="DP11"/>
  <c r="BO11"/>
  <c r="BP11"/>
  <c r="DO11"/>
  <c r="BN11"/>
  <c r="BL11"/>
  <c r="BK11"/>
  <c r="BJ11"/>
  <c r="DK11"/>
  <c r="BI11"/>
  <c r="BY11"/>
  <c r="BH11"/>
  <c r="DI11"/>
  <c r="BF11"/>
  <c r="DH11"/>
  <c r="BD11"/>
  <c r="BB11"/>
  <c r="BA11"/>
  <c r="AZ11"/>
  <c r="BU10"/>
  <c r="BV10"/>
  <c r="DS10"/>
  <c r="BT10"/>
  <c r="DR10"/>
  <c r="BR10"/>
  <c r="DQ10"/>
  <c r="BQ10"/>
  <c r="DP10"/>
  <c r="BO10"/>
  <c r="BN10"/>
  <c r="DN10"/>
  <c r="BL10"/>
  <c r="DM10"/>
  <c r="BK10"/>
  <c r="BJ10"/>
  <c r="BI10"/>
  <c r="BH10"/>
  <c r="DI10"/>
  <c r="BF10"/>
  <c r="DH10"/>
  <c r="BD10"/>
  <c r="DG10"/>
  <c r="BB10"/>
  <c r="DF10"/>
  <c r="BA10"/>
  <c r="AZ10"/>
  <c r="BU9"/>
  <c r="BV9"/>
  <c r="DS9"/>
  <c r="BT9"/>
  <c r="BR9"/>
  <c r="DQ9"/>
  <c r="BQ9"/>
  <c r="DP9"/>
  <c r="BO9"/>
  <c r="BN9"/>
  <c r="BL9"/>
  <c r="DM9"/>
  <c r="BK9"/>
  <c r="BJ9"/>
  <c r="BZ9"/>
  <c r="BI9"/>
  <c r="DJ9"/>
  <c r="BH9"/>
  <c r="BF9"/>
  <c r="BD9"/>
  <c r="BB9"/>
  <c r="DF9"/>
  <c r="BA9"/>
  <c r="DE9"/>
  <c r="AZ9"/>
  <c r="BU8"/>
  <c r="BV8"/>
  <c r="BT8"/>
  <c r="DR8"/>
  <c r="BR8"/>
  <c r="DQ8"/>
  <c r="BQ8"/>
  <c r="BO8"/>
  <c r="BP8"/>
  <c r="DO8"/>
  <c r="BN8"/>
  <c r="DN8"/>
  <c r="BL8"/>
  <c r="BK8"/>
  <c r="BJ8"/>
  <c r="DK8"/>
  <c r="BI8"/>
  <c r="DJ8"/>
  <c r="BH8"/>
  <c r="DI8"/>
  <c r="BF8"/>
  <c r="DH8"/>
  <c r="BD8"/>
  <c r="DG8"/>
  <c r="BB8"/>
  <c r="BA8"/>
  <c r="AZ8"/>
  <c r="BU7"/>
  <c r="BV7"/>
  <c r="DS7"/>
  <c r="BT7"/>
  <c r="DR7"/>
  <c r="BR7"/>
  <c r="DQ7"/>
  <c r="BQ7"/>
  <c r="DP7"/>
  <c r="BO7"/>
  <c r="BP7"/>
  <c r="DO7"/>
  <c r="BN7"/>
  <c r="BL7"/>
  <c r="DM7"/>
  <c r="BK7"/>
  <c r="DL7"/>
  <c r="BJ7"/>
  <c r="BI7"/>
  <c r="BY7"/>
  <c r="BH7"/>
  <c r="BF7"/>
  <c r="BD7"/>
  <c r="BB7"/>
  <c r="DF7"/>
  <c r="BA7"/>
  <c r="DE7"/>
  <c r="AZ7"/>
  <c r="BU6"/>
  <c r="BV6"/>
  <c r="BT6"/>
  <c r="DR6"/>
  <c r="BR6"/>
  <c r="DQ6"/>
  <c r="BQ6"/>
  <c r="DP6"/>
  <c r="BO6"/>
  <c r="BN6"/>
  <c r="BL6"/>
  <c r="BK6"/>
  <c r="DL6"/>
  <c r="BJ6"/>
  <c r="BZ6"/>
  <c r="BI6"/>
  <c r="BY6"/>
  <c r="BH6"/>
  <c r="DI6"/>
  <c r="BF6"/>
  <c r="BD6"/>
  <c r="DG6"/>
  <c r="BB6"/>
  <c r="BA6"/>
  <c r="DE6"/>
  <c r="AZ6"/>
  <c r="BU5"/>
  <c r="BV5"/>
  <c r="DS5"/>
  <c r="BT5"/>
  <c r="DR5"/>
  <c r="BR5"/>
  <c r="DQ5"/>
  <c r="BQ5"/>
  <c r="DP5"/>
  <c r="BO5"/>
  <c r="BP5"/>
  <c r="BN5"/>
  <c r="BL5"/>
  <c r="BK5"/>
  <c r="BJ5"/>
  <c r="BI5"/>
  <c r="DJ5"/>
  <c r="BH5"/>
  <c r="DI5"/>
  <c r="BF5"/>
  <c r="DH5"/>
  <c r="BD5"/>
  <c r="DG5"/>
  <c r="BB5"/>
  <c r="BA5"/>
  <c r="AZ5"/>
  <c r="BU4"/>
  <c r="BT4"/>
  <c r="DR4"/>
  <c r="BR4"/>
  <c r="DQ4"/>
  <c r="BQ4"/>
  <c r="DP4"/>
  <c r="BO4"/>
  <c r="BN4"/>
  <c r="BL4"/>
  <c r="BK4"/>
  <c r="BJ4"/>
  <c r="BI4"/>
  <c r="BH4"/>
  <c r="BF4"/>
  <c r="DH4"/>
  <c r="BD4"/>
  <c r="BB4"/>
  <c r="DF4"/>
  <c r="BA4"/>
  <c r="AZ4"/>
  <c r="BU3"/>
  <c r="BT3"/>
  <c r="BR3"/>
  <c r="BQ3"/>
  <c r="BO3"/>
  <c r="BN3"/>
  <c r="BL3"/>
  <c r="BK3"/>
  <c r="BJ3"/>
  <c r="BI3"/>
  <c r="BH3"/>
  <c r="BF3"/>
  <c r="BD3"/>
  <c r="BB3"/>
  <c r="BA3"/>
  <c r="AZ3"/>
  <c r="F41" i="16"/>
  <c r="E41"/>
  <c r="D41"/>
  <c r="F40"/>
  <c r="E40"/>
  <c r="D40"/>
  <c r="BV34"/>
  <c r="BT34"/>
  <c r="BR34"/>
  <c r="BQ34"/>
  <c r="BP34"/>
  <c r="BN34"/>
  <c r="BL34"/>
  <c r="BK34"/>
  <c r="BJ34"/>
  <c r="BI34"/>
  <c r="BH34"/>
  <c r="BF34"/>
  <c r="BD34"/>
  <c r="BB34"/>
  <c r="BA34"/>
  <c r="DR32"/>
  <c r="DS20"/>
  <c r="DQ20"/>
  <c r="DP20"/>
  <c r="DN20"/>
  <c r="DF20"/>
  <c r="DE20"/>
  <c r="DH19"/>
  <c r="DR19"/>
  <c r="DQ19"/>
  <c r="DP19"/>
  <c r="DI19"/>
  <c r="DG19"/>
  <c r="DG18"/>
  <c r="DR18"/>
  <c r="DQ18"/>
  <c r="DP18"/>
  <c r="DO18"/>
  <c r="DM18"/>
  <c r="DF18"/>
  <c r="DR17"/>
  <c r="DQ17"/>
  <c r="DP17"/>
  <c r="DM17"/>
  <c r="DG17"/>
  <c r="DE17"/>
  <c r="DN16"/>
  <c r="DR16"/>
  <c r="DP16"/>
  <c r="DO16"/>
  <c r="DJ16"/>
  <c r="DH16"/>
  <c r="DG16"/>
  <c r="DR15"/>
  <c r="DQ15"/>
  <c r="DP15"/>
  <c r="DN15"/>
  <c r="DM15"/>
  <c r="DK15"/>
  <c r="DH15"/>
  <c r="DG15"/>
  <c r="DF15"/>
  <c r="DH14"/>
  <c r="DR14"/>
  <c r="DQ14"/>
  <c r="DL14"/>
  <c r="DI14"/>
  <c r="DS13"/>
  <c r="DR13"/>
  <c r="DQ13"/>
  <c r="DN13"/>
  <c r="DM13"/>
  <c r="DI13"/>
  <c r="DH13"/>
  <c r="DG13"/>
  <c r="DF13"/>
  <c r="DJ12"/>
  <c r="DF12"/>
  <c r="DE12"/>
  <c r="DS12"/>
  <c r="DQ12"/>
  <c r="DP12"/>
  <c r="DN12"/>
  <c r="DR11"/>
  <c r="DQ11"/>
  <c r="DK11"/>
  <c r="DI11"/>
  <c r="DH11"/>
  <c r="DG11"/>
  <c r="DR10"/>
  <c r="DQ10"/>
  <c r="DP10"/>
  <c r="DO10"/>
  <c r="DM10"/>
  <c r="DL10"/>
  <c r="DG10"/>
  <c r="DF10"/>
  <c r="DJ9"/>
  <c r="DI9"/>
  <c r="DR9"/>
  <c r="DQ9"/>
  <c r="DP9"/>
  <c r="DM9"/>
  <c r="DG9"/>
  <c r="DR8"/>
  <c r="DP8"/>
  <c r="DN8"/>
  <c r="DJ8"/>
  <c r="DH8"/>
  <c r="DG8"/>
  <c r="DL7"/>
  <c r="DR7"/>
  <c r="DQ7"/>
  <c r="DP7"/>
  <c r="DN7"/>
  <c r="BM7"/>
  <c r="DH7"/>
  <c r="DG7"/>
  <c r="DR6"/>
  <c r="DQ6"/>
  <c r="DP6"/>
  <c r="DL6"/>
  <c r="DI6"/>
  <c r="DH6"/>
  <c r="DR5"/>
  <c r="DS5"/>
  <c r="DQ5"/>
  <c r="DI5"/>
  <c r="DH5"/>
  <c r="DG5"/>
  <c r="DF5"/>
  <c r="DS4"/>
  <c r="DQ4"/>
  <c r="DP4"/>
  <c r="DN4"/>
  <c r="DJ4"/>
  <c r="DF4"/>
  <c r="DK3"/>
  <c r="DP3"/>
  <c r="F22" i="15"/>
  <c r="E22"/>
  <c r="D22"/>
  <c r="F21"/>
  <c r="E21"/>
  <c r="D21"/>
  <c r="BV15"/>
  <c r="BT15"/>
  <c r="BR15"/>
  <c r="BQ15"/>
  <c r="BP15"/>
  <c r="BN15"/>
  <c r="BL15"/>
  <c r="BK15"/>
  <c r="BJ15"/>
  <c r="BI15"/>
  <c r="BH15"/>
  <c r="BF15"/>
  <c r="BD15"/>
  <c r="BB15"/>
  <c r="BA15"/>
  <c r="DK13"/>
  <c r="DS13"/>
  <c r="DR13"/>
  <c r="DQ13"/>
  <c r="DM13"/>
  <c r="DL13"/>
  <c r="DI13"/>
  <c r="DH13"/>
  <c r="DG13"/>
  <c r="DF13"/>
  <c r="DP12"/>
  <c r="DO12"/>
  <c r="DN12"/>
  <c r="DM12"/>
  <c r="DL12"/>
  <c r="DI12"/>
  <c r="DF12"/>
  <c r="DS11"/>
  <c r="DR11"/>
  <c r="DP11"/>
  <c r="DN11"/>
  <c r="DM11"/>
  <c r="DK11"/>
  <c r="DI11"/>
  <c r="DH11"/>
  <c r="DG11"/>
  <c r="DR10"/>
  <c r="DQ10"/>
  <c r="DP10"/>
  <c r="DM10"/>
  <c r="DL10"/>
  <c r="DJ10"/>
  <c r="DH10"/>
  <c r="DG10"/>
  <c r="DF10"/>
  <c r="DQ9"/>
  <c r="DP9"/>
  <c r="DO9"/>
  <c r="DN9"/>
  <c r="DM9"/>
  <c r="DI9"/>
  <c r="DH9"/>
  <c r="DE9"/>
  <c r="DS8"/>
  <c r="DR8"/>
  <c r="DQ8"/>
  <c r="DO8"/>
  <c r="DM8"/>
  <c r="DL8"/>
  <c r="DJ8"/>
  <c r="DI8"/>
  <c r="DH8"/>
  <c r="DG8"/>
  <c r="DF8"/>
  <c r="DS7"/>
  <c r="DR7"/>
  <c r="DQ7"/>
  <c r="DP7"/>
  <c r="DM7"/>
  <c r="DI7"/>
  <c r="DG7"/>
  <c r="DF7"/>
  <c r="DE7"/>
  <c r="DS6"/>
  <c r="DR6"/>
  <c r="DL6"/>
  <c r="DI6"/>
  <c r="DH6"/>
  <c r="DG6"/>
  <c r="DS5"/>
  <c r="DR5"/>
  <c r="DQ5"/>
  <c r="DO5"/>
  <c r="DN5"/>
  <c r="DM5"/>
  <c r="DK5"/>
  <c r="DI5"/>
  <c r="DG5"/>
  <c r="DF5"/>
  <c r="DR4"/>
  <c r="DQ4"/>
  <c r="DP4"/>
  <c r="DO4"/>
  <c r="DN4"/>
  <c r="DL4"/>
  <c r="DI4"/>
  <c r="DH4"/>
  <c r="DF4"/>
  <c r="DS3"/>
  <c r="DO3"/>
  <c r="DM3"/>
  <c r="DK3"/>
  <c r="DI3"/>
  <c r="DG3"/>
  <c r="F32" i="14"/>
  <c r="E32"/>
  <c r="D32"/>
  <c r="F31"/>
  <c r="E31"/>
  <c r="D31"/>
  <c r="BV25"/>
  <c r="BT25"/>
  <c r="BR25"/>
  <c r="BQ25"/>
  <c r="BP25"/>
  <c r="BN25"/>
  <c r="BL25"/>
  <c r="BK25"/>
  <c r="BJ25"/>
  <c r="BI25"/>
  <c r="BH25"/>
  <c r="BF25"/>
  <c r="BD25"/>
  <c r="BB25"/>
  <c r="BA25"/>
  <c r="DR23"/>
  <c r="DR20"/>
  <c r="DJ20"/>
  <c r="DQ20"/>
  <c r="DP20"/>
  <c r="DN20"/>
  <c r="DM20"/>
  <c r="DI20"/>
  <c r="DG20"/>
  <c r="DF20"/>
  <c r="DE20"/>
  <c r="DR19"/>
  <c r="BS19"/>
  <c r="DQ19"/>
  <c r="DP19"/>
  <c r="DO19"/>
  <c r="DN19"/>
  <c r="DK19"/>
  <c r="DH19"/>
  <c r="DG19"/>
  <c r="DE19"/>
  <c r="DR18"/>
  <c r="DQ18"/>
  <c r="DP18"/>
  <c r="DO18"/>
  <c r="DN18"/>
  <c r="DM18"/>
  <c r="DL18"/>
  <c r="DH18"/>
  <c r="DG18"/>
  <c r="DE18"/>
  <c r="DR17"/>
  <c r="DQ17"/>
  <c r="DP17"/>
  <c r="DN17"/>
  <c r="DM17"/>
  <c r="DL17"/>
  <c r="DI17"/>
  <c r="DH17"/>
  <c r="DE17"/>
  <c r="DS16"/>
  <c r="DR16"/>
  <c r="DQ16"/>
  <c r="DN16"/>
  <c r="DM16"/>
  <c r="DL16"/>
  <c r="DJ16"/>
  <c r="DI16"/>
  <c r="DH16"/>
  <c r="DG16"/>
  <c r="DF16"/>
  <c r="BU15"/>
  <c r="BV15"/>
  <c r="DS15"/>
  <c r="BT15"/>
  <c r="BR15"/>
  <c r="DQ15"/>
  <c r="BQ15"/>
  <c r="DP15"/>
  <c r="BO15"/>
  <c r="BP15"/>
  <c r="BN15"/>
  <c r="DN15"/>
  <c r="BL15"/>
  <c r="BK15"/>
  <c r="BJ15"/>
  <c r="BZ15"/>
  <c r="BI15"/>
  <c r="BY15"/>
  <c r="BH15"/>
  <c r="DI15"/>
  <c r="BF15"/>
  <c r="BD15"/>
  <c r="DG15"/>
  <c r="DF15"/>
  <c r="DS14"/>
  <c r="DQ14"/>
  <c r="DP14"/>
  <c r="DL14"/>
  <c r="DK14"/>
  <c r="DI14"/>
  <c r="DH14"/>
  <c r="DF14"/>
  <c r="BU13"/>
  <c r="BV13"/>
  <c r="BT13"/>
  <c r="DR13"/>
  <c r="BR13"/>
  <c r="DQ13"/>
  <c r="BQ13"/>
  <c r="DP13"/>
  <c r="BO13"/>
  <c r="BP13"/>
  <c r="DO13"/>
  <c r="BN13"/>
  <c r="DN13"/>
  <c r="BL13"/>
  <c r="DM13"/>
  <c r="BK13"/>
  <c r="BM13"/>
  <c r="BJ13"/>
  <c r="BZ13"/>
  <c r="BI13"/>
  <c r="BH13"/>
  <c r="DI13"/>
  <c r="BF13"/>
  <c r="BD13"/>
  <c r="DG13"/>
  <c r="DF13"/>
  <c r="DI12"/>
  <c r="DR12"/>
  <c r="DQ12"/>
  <c r="DP12"/>
  <c r="DO12"/>
  <c r="DN12"/>
  <c r="DM12"/>
  <c r="DG12"/>
  <c r="DF12"/>
  <c r="DS11"/>
  <c r="DR11"/>
  <c r="DQ11"/>
  <c r="DP11"/>
  <c r="DO11"/>
  <c r="DN11"/>
  <c r="DM11"/>
  <c r="DK11"/>
  <c r="DH11"/>
  <c r="DG11"/>
  <c r="DF11"/>
  <c r="DE11"/>
  <c r="DR10"/>
  <c r="DQ10"/>
  <c r="DP10"/>
  <c r="DN10"/>
  <c r="DM10"/>
  <c r="DL10"/>
  <c r="DJ10"/>
  <c r="DH10"/>
  <c r="DG10"/>
  <c r="DF10"/>
  <c r="DE10"/>
  <c r="DR9"/>
  <c r="DQ9"/>
  <c r="DP9"/>
  <c r="DO9"/>
  <c r="DN9"/>
  <c r="DM9"/>
  <c r="DL9"/>
  <c r="DI9"/>
  <c r="DH9"/>
  <c r="DE9"/>
  <c r="DS8"/>
  <c r="DR8"/>
  <c r="DN8"/>
  <c r="DM8"/>
  <c r="DJ8"/>
  <c r="DI8"/>
  <c r="DH8"/>
  <c r="DG8"/>
  <c r="DS7"/>
  <c r="DQ7"/>
  <c r="DP7"/>
  <c r="DI7"/>
  <c r="DG7"/>
  <c r="DF7"/>
  <c r="DE7"/>
  <c r="DS6"/>
  <c r="DQ6"/>
  <c r="DP6"/>
  <c r="DO6"/>
  <c r="DN6"/>
  <c r="DL6"/>
  <c r="DK6"/>
  <c r="DI6"/>
  <c r="DH6"/>
  <c r="DF6"/>
  <c r="DR5"/>
  <c r="DQ5"/>
  <c r="DP5"/>
  <c r="DN5"/>
  <c r="DM5"/>
  <c r="DK5"/>
  <c r="DI5"/>
  <c r="DH5"/>
  <c r="DG5"/>
  <c r="DF5"/>
  <c r="BU4"/>
  <c r="BV4"/>
  <c r="DS4"/>
  <c r="BT4"/>
  <c r="DR4"/>
  <c r="BR4"/>
  <c r="BQ4"/>
  <c r="DP4"/>
  <c r="BO4"/>
  <c r="BP4"/>
  <c r="DO4"/>
  <c r="BN4"/>
  <c r="DN4"/>
  <c r="BL4"/>
  <c r="BK4"/>
  <c r="BJ4"/>
  <c r="BZ4"/>
  <c r="BI4"/>
  <c r="BY4"/>
  <c r="BH4"/>
  <c r="DI4"/>
  <c r="BF4"/>
  <c r="BD4"/>
  <c r="DG4"/>
  <c r="DF4"/>
  <c r="DE4"/>
  <c r="DS3"/>
  <c r="DR3"/>
  <c r="DQ3"/>
  <c r="DJ3"/>
  <c r="DI3"/>
  <c r="DE3"/>
  <c r="F29" i="13"/>
  <c r="E29"/>
  <c r="D29"/>
  <c r="F28"/>
  <c r="E28"/>
  <c r="D28"/>
  <c r="BV22"/>
  <c r="BT22"/>
  <c r="BR22"/>
  <c r="BQ22"/>
  <c r="BP22"/>
  <c r="BN22"/>
  <c r="BL22"/>
  <c r="BK22"/>
  <c r="DR20"/>
  <c r="DP20"/>
  <c r="DN20"/>
  <c r="DM20"/>
  <c r="DL20"/>
  <c r="DI20"/>
  <c r="DF20"/>
  <c r="DM19"/>
  <c r="DS19"/>
  <c r="DR19"/>
  <c r="DO19"/>
  <c r="DN19"/>
  <c r="DK19"/>
  <c r="DI19"/>
  <c r="DH19"/>
  <c r="DG19"/>
  <c r="DF19"/>
  <c r="BU18"/>
  <c r="BV18"/>
  <c r="DS18"/>
  <c r="BT18"/>
  <c r="DR18"/>
  <c r="BR18"/>
  <c r="DQ18"/>
  <c r="BQ18"/>
  <c r="DP18"/>
  <c r="BO18"/>
  <c r="BP18"/>
  <c r="BN18"/>
  <c r="DN18"/>
  <c r="BL18"/>
  <c r="DM18"/>
  <c r="BK18"/>
  <c r="DL18"/>
  <c r="BZ18"/>
  <c r="BY18"/>
  <c r="DH18"/>
  <c r="DG18"/>
  <c r="DF18"/>
  <c r="DJ17"/>
  <c r="DQ17"/>
  <c r="DP17"/>
  <c r="DO17"/>
  <c r="DN17"/>
  <c r="DM17"/>
  <c r="DI17"/>
  <c r="DH17"/>
  <c r="DE17"/>
  <c r="BL16"/>
  <c r="DM16"/>
  <c r="BU16"/>
  <c r="BV16"/>
  <c r="DS16"/>
  <c r="BT16"/>
  <c r="DR16"/>
  <c r="BR16"/>
  <c r="DQ16"/>
  <c r="BQ16"/>
  <c r="BO16"/>
  <c r="BP16"/>
  <c r="DO16"/>
  <c r="BN16"/>
  <c r="DN16"/>
  <c r="BK16"/>
  <c r="BZ16"/>
  <c r="DJ16"/>
  <c r="DI16"/>
  <c r="DH16"/>
  <c r="DG16"/>
  <c r="DF16"/>
  <c r="DS15"/>
  <c r="DR15"/>
  <c r="DQ15"/>
  <c r="DP15"/>
  <c r="DN15"/>
  <c r="DM15"/>
  <c r="DL15"/>
  <c r="DI15"/>
  <c r="DG15"/>
  <c r="DF15"/>
  <c r="DE15"/>
  <c r="DI14"/>
  <c r="DS14"/>
  <c r="DR14"/>
  <c r="BS14"/>
  <c r="DP14"/>
  <c r="DN14"/>
  <c r="DL14"/>
  <c r="DH14"/>
  <c r="DG14"/>
  <c r="DS13"/>
  <c r="DR13"/>
  <c r="DQ13"/>
  <c r="DN13"/>
  <c r="DM13"/>
  <c r="BM13"/>
  <c r="DI13"/>
  <c r="DH13"/>
  <c r="DG13"/>
  <c r="DF13"/>
  <c r="DP12"/>
  <c r="DO12"/>
  <c r="DN12"/>
  <c r="DM12"/>
  <c r="BM12"/>
  <c r="DI12"/>
  <c r="DF12"/>
  <c r="DE12"/>
  <c r="DR11"/>
  <c r="DS11"/>
  <c r="DQ11"/>
  <c r="DP11"/>
  <c r="DN11"/>
  <c r="DM11"/>
  <c r="DK11"/>
  <c r="DI11"/>
  <c r="DH11"/>
  <c r="DG11"/>
  <c r="DS10"/>
  <c r="DR10"/>
  <c r="DQ10"/>
  <c r="DP10"/>
  <c r="DN10"/>
  <c r="DM10"/>
  <c r="DJ10"/>
  <c r="DH10"/>
  <c r="DG10"/>
  <c r="DF10"/>
  <c r="DE10"/>
  <c r="DR9"/>
  <c r="DP9"/>
  <c r="DO9"/>
  <c r="DN9"/>
  <c r="DM9"/>
  <c r="DI9"/>
  <c r="DH9"/>
  <c r="DE9"/>
  <c r="BU8"/>
  <c r="BV8"/>
  <c r="DS8"/>
  <c r="BT8"/>
  <c r="DR8"/>
  <c r="BR8"/>
  <c r="DQ8"/>
  <c r="BQ8"/>
  <c r="BO8"/>
  <c r="BP8"/>
  <c r="BN8"/>
  <c r="DN8"/>
  <c r="BL8"/>
  <c r="DM8"/>
  <c r="BK8"/>
  <c r="BZ8"/>
  <c r="DI8"/>
  <c r="DH8"/>
  <c r="DG8"/>
  <c r="DF8"/>
  <c r="DR7"/>
  <c r="DQ7"/>
  <c r="DP7"/>
  <c r="DM7"/>
  <c r="DL7"/>
  <c r="DI7"/>
  <c r="DG7"/>
  <c r="DF7"/>
  <c r="DE7"/>
  <c r="DR6"/>
  <c r="DS6"/>
  <c r="DO6"/>
  <c r="DN6"/>
  <c r="DI6"/>
  <c r="DH6"/>
  <c r="DG6"/>
  <c r="BU5"/>
  <c r="BV5"/>
  <c r="DS5"/>
  <c r="BT5"/>
  <c r="DR5"/>
  <c r="BR5"/>
  <c r="DQ5"/>
  <c r="BQ5"/>
  <c r="BO5"/>
  <c r="BP5"/>
  <c r="DO5"/>
  <c r="BN5"/>
  <c r="DN5"/>
  <c r="BL5"/>
  <c r="DM5"/>
  <c r="BK5"/>
  <c r="DL5"/>
  <c r="DK5"/>
  <c r="BY5"/>
  <c r="DG5"/>
  <c r="DF5"/>
  <c r="BU4"/>
  <c r="BT4"/>
  <c r="BR4"/>
  <c r="BQ4"/>
  <c r="DP4"/>
  <c r="BO4"/>
  <c r="BP4"/>
  <c r="DO4"/>
  <c r="BN4"/>
  <c r="DN4"/>
  <c r="BL4"/>
  <c r="BK4"/>
  <c r="DL4"/>
  <c r="BZ4"/>
  <c r="BY4"/>
  <c r="DI4"/>
  <c r="DF4"/>
  <c r="DE4"/>
  <c r="DS3"/>
  <c r="DR3"/>
  <c r="DN3"/>
  <c r="F23" i="12"/>
  <c r="E23"/>
  <c r="F22"/>
  <c r="E22"/>
  <c r="E24"/>
  <c r="BV16"/>
  <c r="BT16"/>
  <c r="BR16"/>
  <c r="BQ16"/>
  <c r="BP16"/>
  <c r="BN16"/>
  <c r="BL16"/>
  <c r="BK16"/>
  <c r="DJ14"/>
  <c r="DQ14"/>
  <c r="DL14"/>
  <c r="DI14"/>
  <c r="DH14"/>
  <c r="DF13"/>
  <c r="DS13"/>
  <c r="DR13"/>
  <c r="DQ13"/>
  <c r="DO13"/>
  <c r="DN13"/>
  <c r="DM13"/>
  <c r="DI13"/>
  <c r="DH13"/>
  <c r="DG13"/>
  <c r="DR12"/>
  <c r="DQ12"/>
  <c r="DP12"/>
  <c r="DN12"/>
  <c r="DM12"/>
  <c r="BM12"/>
  <c r="DF12"/>
  <c r="DE12"/>
  <c r="DI11"/>
  <c r="DR11"/>
  <c r="BS11"/>
  <c r="DO11"/>
  <c r="DK11"/>
  <c r="DH11"/>
  <c r="DG11"/>
  <c r="DE10"/>
  <c r="BU10"/>
  <c r="BV10"/>
  <c r="DS10"/>
  <c r="BT10"/>
  <c r="DR10"/>
  <c r="BR10"/>
  <c r="DQ10"/>
  <c r="BQ10"/>
  <c r="DP10"/>
  <c r="BO10"/>
  <c r="BP10"/>
  <c r="BN10"/>
  <c r="BK10"/>
  <c r="BL10"/>
  <c r="BM10"/>
  <c r="DM10"/>
  <c r="DL10"/>
  <c r="BZ10"/>
  <c r="BY10"/>
  <c r="BG10"/>
  <c r="DH10"/>
  <c r="DG10"/>
  <c r="DF10"/>
  <c r="DL9"/>
  <c r="DK9"/>
  <c r="DE9"/>
  <c r="DP9"/>
  <c r="DM9"/>
  <c r="BE9"/>
  <c r="DQ8"/>
  <c r="DO8"/>
  <c r="DN8"/>
  <c r="DJ8"/>
  <c r="DI8"/>
  <c r="DH8"/>
  <c r="DG8"/>
  <c r="DN7"/>
  <c r="DL7"/>
  <c r="DS7"/>
  <c r="DR7"/>
  <c r="DQ7"/>
  <c r="DP7"/>
  <c r="BM7"/>
  <c r="DM7"/>
  <c r="DK7"/>
  <c r="DG7"/>
  <c r="DF7"/>
  <c r="DH6"/>
  <c r="DS6"/>
  <c r="BS6"/>
  <c r="DL6"/>
  <c r="DI6"/>
  <c r="DS5"/>
  <c r="DR5"/>
  <c r="DQ5"/>
  <c r="DP5"/>
  <c r="DI5"/>
  <c r="DH5"/>
  <c r="DG5"/>
  <c r="DF5"/>
  <c r="DJ4"/>
  <c r="BS4"/>
  <c r="DQ4"/>
  <c r="DP4"/>
  <c r="BN3"/>
  <c r="CV4"/>
  <c r="BM4"/>
  <c r="DM4"/>
  <c r="DE4"/>
  <c r="DH3"/>
  <c r="BU3"/>
  <c r="BT3"/>
  <c r="DR3"/>
  <c r="BR3"/>
  <c r="BQ3"/>
  <c r="BO3"/>
  <c r="BP3"/>
  <c r="BL3"/>
  <c r="BK3"/>
  <c r="DK3"/>
  <c r="DJ3"/>
  <c r="DG3"/>
  <c r="CC95" i="24"/>
  <c r="CD95"/>
  <c r="CE95"/>
  <c r="CC99"/>
  <c r="CC108"/>
  <c r="CF108"/>
  <c r="CG108"/>
  <c r="BS9" i="17"/>
  <c r="CC98" i="24"/>
  <c r="CH98"/>
  <c r="CI98"/>
  <c r="CC100"/>
  <c r="CF100"/>
  <c r="CG100"/>
  <c r="CN15" i="17"/>
  <c r="CV15"/>
  <c r="CC106" i="24"/>
  <c r="CX136"/>
  <c r="CM15" i="17"/>
  <c r="CU15"/>
  <c r="CA96" i="24"/>
  <c r="CC96"/>
  <c r="DO96"/>
  <c r="CX145"/>
  <c r="CX123"/>
  <c r="CX129"/>
  <c r="CX127"/>
  <c r="CX128"/>
  <c r="CX143"/>
  <c r="CX126"/>
  <c r="CX141"/>
  <c r="CX142"/>
  <c r="CX134"/>
  <c r="CX125"/>
  <c r="CX144"/>
  <c r="CX140"/>
  <c r="CX132"/>
  <c r="CX138"/>
  <c r="DI3" i="17"/>
  <c r="CQ15"/>
  <c r="CS15"/>
  <c r="CR15"/>
  <c r="CX137" i="24"/>
  <c r="CZ15" i="17"/>
  <c r="CX135" i="24"/>
  <c r="DH3" i="17"/>
  <c r="CP15"/>
  <c r="DB15"/>
  <c r="CY15"/>
  <c r="CX133" i="24"/>
  <c r="CX124"/>
  <c r="DL3" i="17"/>
  <c r="CT15"/>
  <c r="DA15"/>
  <c r="CO15"/>
  <c r="CW15"/>
  <c r="CX130" i="24"/>
  <c r="CT9" i="23"/>
  <c r="BB38"/>
  <c r="BB39"/>
  <c r="DB9"/>
  <c r="G21"/>
  <c r="BA38"/>
  <c r="BA39"/>
  <c r="BL38"/>
  <c r="BM6"/>
  <c r="CV8"/>
  <c r="DA4"/>
  <c r="E23"/>
  <c r="DL13"/>
  <c r="CP7"/>
  <c r="BM5"/>
  <c r="BS8"/>
  <c r="BG11"/>
  <c r="DK11"/>
  <c r="CW5"/>
  <c r="CQ7"/>
  <c r="BS4"/>
  <c r="CQ4"/>
  <c r="CQ13"/>
  <c r="CN6"/>
  <c r="CT8"/>
  <c r="BE12"/>
  <c r="CW13"/>
  <c r="BE7"/>
  <c r="CO13"/>
  <c r="DB3"/>
  <c r="DB16"/>
  <c r="DB12"/>
  <c r="BN38"/>
  <c r="BN39"/>
  <c r="DJ4"/>
  <c r="CR7"/>
  <c r="DJ7"/>
  <c r="CP8"/>
  <c r="DS9"/>
  <c r="CP10"/>
  <c r="CW10"/>
  <c r="CQ11"/>
  <c r="CQ12"/>
  <c r="CZ12"/>
  <c r="CS13"/>
  <c r="CV10"/>
  <c r="CO10"/>
  <c r="CP12"/>
  <c r="CU8"/>
  <c r="BT38"/>
  <c r="BT39"/>
  <c r="CP4"/>
  <c r="CS4"/>
  <c r="CN5"/>
  <c r="DN8"/>
  <c r="BE10"/>
  <c r="CV11"/>
  <c r="CP13"/>
  <c r="BR20"/>
  <c r="BR21"/>
  <c r="BR22"/>
  <c r="CW4"/>
  <c r="CY9"/>
  <c r="DB10"/>
  <c r="CU12"/>
  <c r="D23"/>
  <c r="BH20"/>
  <c r="BH21"/>
  <c r="BH22"/>
  <c r="BQ20"/>
  <c r="BQ21"/>
  <c r="BE4"/>
  <c r="CV4"/>
  <c r="CT5"/>
  <c r="CW9"/>
  <c r="CS10"/>
  <c r="BE13"/>
  <c r="BG3"/>
  <c r="DF3"/>
  <c r="CU4"/>
  <c r="CS5"/>
  <c r="CS6"/>
  <c r="CM7"/>
  <c r="CQ8"/>
  <c r="CV9"/>
  <c r="CR10"/>
  <c r="G22"/>
  <c r="BA26"/>
  <c r="CW6"/>
  <c r="CO6"/>
  <c r="CV6"/>
  <c r="DB7"/>
  <c r="BE8"/>
  <c r="CN10"/>
  <c r="CW11"/>
  <c r="CW12"/>
  <c r="DK3"/>
  <c r="BE5"/>
  <c r="CW7"/>
  <c r="CZ9"/>
  <c r="CV12"/>
  <c r="CM6"/>
  <c r="CV7"/>
  <c r="CN11"/>
  <c r="CU11"/>
  <c r="DI13"/>
  <c r="CN7"/>
  <c r="CU13"/>
  <c r="CP9"/>
  <c r="CM12"/>
  <c r="CT12"/>
  <c r="BO20"/>
  <c r="CP3"/>
  <c r="CP16"/>
  <c r="CM4"/>
  <c r="CT3"/>
  <c r="CT16"/>
  <c r="DN4"/>
  <c r="CR5"/>
  <c r="BS7"/>
  <c r="BG8"/>
  <c r="CN9"/>
  <c r="BM9"/>
  <c r="DH9"/>
  <c r="CR11"/>
  <c r="DN11"/>
  <c r="BS12"/>
  <c r="CT13"/>
  <c r="DB13"/>
  <c r="BM7" i="19"/>
  <c r="BE5"/>
  <c r="BM8"/>
  <c r="DK10"/>
  <c r="BS5"/>
  <c r="BG10"/>
  <c r="BE6"/>
  <c r="DB7"/>
  <c r="DB10"/>
  <c r="CQ8"/>
  <c r="BU21"/>
  <c r="DE3"/>
  <c r="BF21"/>
  <c r="BF22"/>
  <c r="BF23"/>
  <c r="CY5"/>
  <c r="DE6"/>
  <c r="DS7"/>
  <c r="DS10"/>
  <c r="BG11"/>
  <c r="DB13"/>
  <c r="DK13"/>
  <c r="BE13"/>
  <c r="BD21"/>
  <c r="BD22"/>
  <c r="BD23"/>
  <c r="CR3"/>
  <c r="CR17"/>
  <c r="DE10"/>
  <c r="BG13"/>
  <c r="CW13"/>
  <c r="AZ15"/>
  <c r="AZ16"/>
  <c r="CR6"/>
  <c r="DK7"/>
  <c r="CW6"/>
  <c r="CM3"/>
  <c r="BS4"/>
  <c r="CZ11"/>
  <c r="BM12"/>
  <c r="BS14"/>
  <c r="E24"/>
  <c r="CS6"/>
  <c r="DL7"/>
  <c r="DE12"/>
  <c r="BE11"/>
  <c r="CV12"/>
  <c r="DE13"/>
  <c r="CW3"/>
  <c r="CW17"/>
  <c r="DE5"/>
  <c r="BS9"/>
  <c r="CW10"/>
  <c r="DB12"/>
  <c r="BM13"/>
  <c r="DS13"/>
  <c r="CF145" i="24"/>
  <c r="CG145"/>
  <c r="CH145"/>
  <c r="CI145"/>
  <c r="CD145"/>
  <c r="CE145"/>
  <c r="CH133"/>
  <c r="CI133"/>
  <c r="CF133"/>
  <c r="CG133"/>
  <c r="CD133"/>
  <c r="CE133"/>
  <c r="CF127"/>
  <c r="CD127"/>
  <c r="CH127"/>
  <c r="CF139"/>
  <c r="CG139"/>
  <c r="CD139"/>
  <c r="CE139"/>
  <c r="CH139"/>
  <c r="CI139"/>
  <c r="CF135"/>
  <c r="CG135"/>
  <c r="CD135"/>
  <c r="CE135"/>
  <c r="CH135"/>
  <c r="CI135"/>
  <c r="CD136"/>
  <c r="CE136"/>
  <c r="CH136"/>
  <c r="CI136"/>
  <c r="CF136"/>
  <c r="CG136"/>
  <c r="CF129"/>
  <c r="CG129"/>
  <c r="CH129"/>
  <c r="CI129"/>
  <c r="CD129"/>
  <c r="CE129"/>
  <c r="CD128"/>
  <c r="CE128"/>
  <c r="CH128"/>
  <c r="CI128"/>
  <c r="CF128"/>
  <c r="CG128"/>
  <c r="CF123"/>
  <c r="CG123"/>
  <c r="CD123"/>
  <c r="CE123"/>
  <c r="CH123"/>
  <c r="CI123"/>
  <c r="CD132"/>
  <c r="CE132"/>
  <c r="CH132"/>
  <c r="CI132"/>
  <c r="CF132"/>
  <c r="CG132"/>
  <c r="CD144"/>
  <c r="CE144"/>
  <c r="CH144"/>
  <c r="CI144"/>
  <c r="CF144"/>
  <c r="CG144"/>
  <c r="CH138"/>
  <c r="CD138"/>
  <c r="CF138"/>
  <c r="CH130"/>
  <c r="CI130"/>
  <c r="CF130"/>
  <c r="CG130"/>
  <c r="CD130"/>
  <c r="CE130"/>
  <c r="CF125"/>
  <c r="CG125"/>
  <c r="CH125"/>
  <c r="CI125"/>
  <c r="CD125"/>
  <c r="CE125"/>
  <c r="CH142"/>
  <c r="CI142"/>
  <c r="CD142"/>
  <c r="CE142"/>
  <c r="CF142"/>
  <c r="CG142"/>
  <c r="CD140"/>
  <c r="CE140"/>
  <c r="CH140"/>
  <c r="CI140"/>
  <c r="CF140"/>
  <c r="CG140"/>
  <c r="CF141"/>
  <c r="CG141"/>
  <c r="CH141"/>
  <c r="CI141"/>
  <c r="CD141"/>
  <c r="CE141"/>
  <c r="CH28"/>
  <c r="CO47"/>
  <c r="CH94"/>
  <c r="CF79"/>
  <c r="CG79"/>
  <c r="CS63"/>
  <c r="CF77"/>
  <c r="CG77"/>
  <c r="CR17"/>
  <c r="CF29"/>
  <c r="CG29"/>
  <c r="CD109"/>
  <c r="CE109"/>
  <c r="CH116"/>
  <c r="CI116"/>
  <c r="CF30"/>
  <c r="CF56"/>
  <c r="CG56"/>
  <c r="CF66"/>
  <c r="CG66"/>
  <c r="CD89"/>
  <c r="CD119"/>
  <c r="CE119"/>
  <c r="CQ46"/>
  <c r="CF121"/>
  <c r="CG121"/>
  <c r="CF91"/>
  <c r="CD117"/>
  <c r="CE117"/>
  <c r="CD122"/>
  <c r="CE122"/>
  <c r="CH40"/>
  <c r="CI40"/>
  <c r="CF111"/>
  <c r="CG111"/>
  <c r="CQ85"/>
  <c r="CD33"/>
  <c r="CE33"/>
  <c r="CD15"/>
  <c r="CE15"/>
  <c r="CF32"/>
  <c r="CG32"/>
  <c r="CD75"/>
  <c r="CE75"/>
  <c r="CD16"/>
  <c r="CH19"/>
  <c r="CI19"/>
  <c r="CF34"/>
  <c r="CQ113"/>
  <c r="CD52"/>
  <c r="CE52"/>
  <c r="CF114"/>
  <c r="CG114"/>
  <c r="CF27"/>
  <c r="CG27"/>
  <c r="CD81"/>
  <c r="CE81"/>
  <c r="CF21"/>
  <c r="CG21"/>
  <c r="CH76"/>
  <c r="CI76"/>
  <c r="CD43"/>
  <c r="CH64"/>
  <c r="CI64"/>
  <c r="CD115"/>
  <c r="CE115"/>
  <c r="CD120"/>
  <c r="CE120"/>
  <c r="CF36"/>
  <c r="CG36"/>
  <c r="CQ102"/>
  <c r="CH90"/>
  <c r="CD39"/>
  <c r="CE39"/>
  <c r="CP39"/>
  <c r="CD84"/>
  <c r="CH85"/>
  <c r="CO91"/>
  <c r="CP24"/>
  <c r="CP31"/>
  <c r="CH68"/>
  <c r="CI68"/>
  <c r="CF45"/>
  <c r="CD118"/>
  <c r="CE118"/>
  <c r="CP107"/>
  <c r="CP18"/>
  <c r="CF78"/>
  <c r="CG78"/>
  <c r="CD60"/>
  <c r="CE60"/>
  <c r="CF62"/>
  <c r="CG62"/>
  <c r="CF80"/>
  <c r="CG80"/>
  <c r="CD92"/>
  <c r="CH113"/>
  <c r="CI113"/>
  <c r="CO68"/>
  <c r="CD26"/>
  <c r="CE26"/>
  <c r="CF25"/>
  <c r="CG25"/>
  <c r="CF35"/>
  <c r="CG35"/>
  <c r="CD47"/>
  <c r="CE47"/>
  <c r="CS65"/>
  <c r="CD112"/>
  <c r="CE112"/>
  <c r="CK22" i="22"/>
  <c r="CF22"/>
  <c r="CG22"/>
  <c r="CJ22"/>
  <c r="CD22"/>
  <c r="CE22"/>
  <c r="CH22"/>
  <c r="CI22"/>
  <c r="CJ24"/>
  <c r="CK24"/>
  <c r="CH23"/>
  <c r="CI23"/>
  <c r="CD23"/>
  <c r="CE23"/>
  <c r="CK23"/>
  <c r="CF23"/>
  <c r="CG23"/>
  <c r="CJ23"/>
  <c r="CF21"/>
  <c r="CG21"/>
  <c r="CJ21"/>
  <c r="CD21"/>
  <c r="CE21"/>
  <c r="CK21"/>
  <c r="CH21"/>
  <c r="CI21"/>
  <c r="CI6"/>
  <c r="CE6"/>
  <c r="CG6"/>
  <c r="CG17"/>
  <c r="CE17"/>
  <c r="CI17"/>
  <c r="CT3"/>
  <c r="CT27"/>
  <c r="DJ4"/>
  <c r="BG5"/>
  <c r="BS6"/>
  <c r="BM7"/>
  <c r="BM10"/>
  <c r="CZ11"/>
  <c r="BE13"/>
  <c r="BM16"/>
  <c r="BE7"/>
  <c r="CS8"/>
  <c r="DL8"/>
  <c r="DA12"/>
  <c r="DJ14"/>
  <c r="BM15"/>
  <c r="CR17"/>
  <c r="DL12"/>
  <c r="CO4"/>
  <c r="CS16"/>
  <c r="DL20"/>
  <c r="BE5"/>
  <c r="CB6"/>
  <c r="DJ7"/>
  <c r="DJ12"/>
  <c r="BG13"/>
  <c r="CZ14"/>
  <c r="CR3"/>
  <c r="CW17"/>
  <c r="CZ19"/>
  <c r="DK20"/>
  <c r="DM3"/>
  <c r="DK12"/>
  <c r="DE13"/>
  <c r="CY19"/>
  <c r="BS4"/>
  <c r="BS9"/>
  <c r="DE10"/>
  <c r="DK15"/>
  <c r="BE17"/>
  <c r="BS18"/>
  <c r="CR19"/>
  <c r="DJ20"/>
  <c r="CM12"/>
  <c r="CR13"/>
  <c r="BQ31"/>
  <c r="BQ32"/>
  <c r="BQ33"/>
  <c r="DK7"/>
  <c r="CN9"/>
  <c r="CW11"/>
  <c r="CN6"/>
  <c r="CT11"/>
  <c r="DQ11"/>
  <c r="CW12"/>
  <c r="CS14"/>
  <c r="DJ15"/>
  <c r="G32"/>
  <c r="E34"/>
  <c r="BL50"/>
  <c r="CD106" i="24"/>
  <c r="CE106"/>
  <c r="CH103"/>
  <c r="CI103"/>
  <c r="CH83"/>
  <c r="CI83"/>
  <c r="CH88"/>
  <c r="CM58"/>
  <c r="CQ96"/>
  <c r="CQ75"/>
  <c r="CM51"/>
  <c r="CF110"/>
  <c r="CG110"/>
  <c r="CQ19"/>
  <c r="CM63"/>
  <c r="CQ65"/>
  <c r="CQ49"/>
  <c r="CH71"/>
  <c r="CI71"/>
  <c r="CS21"/>
  <c r="CF102"/>
  <c r="CG102"/>
  <c r="CH44"/>
  <c r="CI44"/>
  <c r="CP81"/>
  <c r="CQ101"/>
  <c r="CR33"/>
  <c r="CR19"/>
  <c r="CD63"/>
  <c r="CE63"/>
  <c r="CQ56"/>
  <c r="CQ76"/>
  <c r="CQ86"/>
  <c r="CQ60"/>
  <c r="CQ51"/>
  <c r="CD23"/>
  <c r="CE23"/>
  <c r="CO66"/>
  <c r="CR54"/>
  <c r="CO33"/>
  <c r="CP58"/>
  <c r="CF65"/>
  <c r="CG65"/>
  <c r="CO29"/>
  <c r="CP108"/>
  <c r="CD31"/>
  <c r="CE31"/>
  <c r="CM43"/>
  <c r="CD24"/>
  <c r="CE24"/>
  <c r="CP71"/>
  <c r="CM97"/>
  <c r="CD61"/>
  <c r="CE61"/>
  <c r="CQ59"/>
  <c r="CR73"/>
  <c r="CQ83"/>
  <c r="CO23"/>
  <c r="CS48"/>
  <c r="CD87"/>
  <c r="CO117"/>
  <c r="CP26"/>
  <c r="CF82"/>
  <c r="CG82"/>
  <c r="CD20"/>
  <c r="BC13" i="17"/>
  <c r="BE13"/>
  <c r="CD99" i="24"/>
  <c r="CE99"/>
  <c r="BC5" i="17"/>
  <c r="BE5"/>
  <c r="CF107" i="24"/>
  <c r="CG107"/>
  <c r="BM16" i="17"/>
  <c r="BC9"/>
  <c r="BE9"/>
  <c r="CE17" i="21"/>
  <c r="CI17"/>
  <c r="CG17"/>
  <c r="BM13"/>
  <c r="CG16"/>
  <c r="CI16"/>
  <c r="CE16"/>
  <c r="BE4"/>
  <c r="BG7"/>
  <c r="BM4"/>
  <c r="DK14"/>
  <c r="CI15"/>
  <c r="CE15"/>
  <c r="CG15"/>
  <c r="CG14"/>
  <c r="CI14"/>
  <c r="CE14"/>
  <c r="DE7"/>
  <c r="BS4"/>
  <c r="CW4" i="18"/>
  <c r="DK4"/>
  <c r="DJ12"/>
  <c r="BG17"/>
  <c r="BG7"/>
  <c r="DE17"/>
  <c r="CH97" i="24"/>
  <c r="CI97"/>
  <c r="CA7" i="17"/>
  <c r="BC6"/>
  <c r="BE6"/>
  <c r="BY5"/>
  <c r="BY9"/>
  <c r="BG5"/>
  <c r="DK7" i="16"/>
  <c r="BE10"/>
  <c r="DA17"/>
  <c r="CF73" i="24"/>
  <c r="CG73"/>
  <c r="CD69"/>
  <c r="CE69"/>
  <c r="CD72"/>
  <c r="CE72"/>
  <c r="BS9" i="15"/>
  <c r="DK4"/>
  <c r="CD55" i="24"/>
  <c r="CE55"/>
  <c r="BE6" i="15"/>
  <c r="BS6"/>
  <c r="BM8"/>
  <c r="BS7"/>
  <c r="CM4"/>
  <c r="DK10"/>
  <c r="CD54" i="24"/>
  <c r="CE54"/>
  <c r="BM4" i="15"/>
  <c r="BM7"/>
  <c r="CH21" i="14"/>
  <c r="CI21"/>
  <c r="CF21"/>
  <c r="CG21"/>
  <c r="CD21"/>
  <c r="CE21"/>
  <c r="CI13"/>
  <c r="CG13"/>
  <c r="CE13"/>
  <c r="CH23"/>
  <c r="CI23"/>
  <c r="CF23"/>
  <c r="CG23"/>
  <c r="CD23"/>
  <c r="CE23"/>
  <c r="DJ12"/>
  <c r="BM16"/>
  <c r="CI4"/>
  <c r="CG4"/>
  <c r="CE4"/>
  <c r="CE15"/>
  <c r="CG15"/>
  <c r="CI15"/>
  <c r="CH51" i="24"/>
  <c r="CI51"/>
  <c r="CF48"/>
  <c r="CG48"/>
  <c r="CH22" i="14"/>
  <c r="CI22"/>
  <c r="CD22"/>
  <c r="CE22"/>
  <c r="CF22"/>
  <c r="CG22"/>
  <c r="BG15"/>
  <c r="BS4"/>
  <c r="DL13"/>
  <c r="CD50" i="24"/>
  <c r="CE50"/>
  <c r="CB4" i="14"/>
  <c r="BM10"/>
  <c r="CD111" i="24"/>
  <c r="CE111"/>
  <c r="CM112"/>
  <c r="CM15"/>
  <c r="CM27"/>
  <c r="CM59"/>
  <c r="CM52"/>
  <c r="CM76"/>
  <c r="CM90"/>
  <c r="CM118"/>
  <c r="CM49"/>
  <c r="CM50"/>
  <c r="CM44"/>
  <c r="CM85"/>
  <c r="CM88"/>
  <c r="CM122"/>
  <c r="CM83"/>
  <c r="CM28"/>
  <c r="CM33"/>
  <c r="CM115"/>
  <c r="CM16"/>
  <c r="CM94"/>
  <c r="CM98"/>
  <c r="CM86"/>
  <c r="CM56"/>
  <c r="CM116"/>
  <c r="CM93"/>
  <c r="CM38"/>
  <c r="CM84"/>
  <c r="CM80"/>
  <c r="CM108"/>
  <c r="CM77"/>
  <c r="CM100"/>
  <c r="CM96"/>
  <c r="CM31"/>
  <c r="CM57"/>
  <c r="CM22"/>
  <c r="CM67"/>
  <c r="CM87"/>
  <c r="CM114"/>
  <c r="CM119"/>
  <c r="CM26"/>
  <c r="CM103"/>
  <c r="CM106"/>
  <c r="CM42"/>
  <c r="CM107"/>
  <c r="CM61"/>
  <c r="CM74"/>
  <c r="CM24"/>
  <c r="CM101"/>
  <c r="CM92"/>
  <c r="CM25"/>
  <c r="CM66"/>
  <c r="CM19"/>
  <c r="CM45"/>
  <c r="CM102"/>
  <c r="CM41"/>
  <c r="CM54"/>
  <c r="CM48"/>
  <c r="CM71"/>
  <c r="CM53"/>
  <c r="CM104"/>
  <c r="CM73"/>
  <c r="CM23"/>
  <c r="CM21"/>
  <c r="CM40"/>
  <c r="CM72"/>
  <c r="CM113"/>
  <c r="CM89"/>
  <c r="CM75"/>
  <c r="CM65"/>
  <c r="CM18"/>
  <c r="CM46"/>
  <c r="CM95"/>
  <c r="CM121"/>
  <c r="CM120"/>
  <c r="CM68"/>
  <c r="CM111"/>
  <c r="CM30"/>
  <c r="CM69"/>
  <c r="CM117"/>
  <c r="CM60"/>
  <c r="CM34"/>
  <c r="CU111"/>
  <c r="CU48"/>
  <c r="CU66"/>
  <c r="CU92"/>
  <c r="CU122"/>
  <c r="CU75"/>
  <c r="CU31"/>
  <c r="CU54"/>
  <c r="CU35"/>
  <c r="CU95"/>
  <c r="CU118"/>
  <c r="CU83"/>
  <c r="CU38"/>
  <c r="CU60"/>
  <c r="CU53"/>
  <c r="CU30"/>
  <c r="CU17"/>
  <c r="CU58"/>
  <c r="CU72"/>
  <c r="CU74"/>
  <c r="CU69"/>
  <c r="CU96"/>
  <c r="CU90"/>
  <c r="CU106"/>
  <c r="CU62"/>
  <c r="CU87"/>
  <c r="CU103"/>
  <c r="CU55"/>
  <c r="CU70"/>
  <c r="CU45"/>
  <c r="CU117"/>
  <c r="CU109"/>
  <c r="CU71"/>
  <c r="CU89"/>
  <c r="CU61"/>
  <c r="CU36"/>
  <c r="CU67"/>
  <c r="CU56"/>
  <c r="CU22"/>
  <c r="CU86"/>
  <c r="CU121"/>
  <c r="CU113"/>
  <c r="CU104"/>
  <c r="CU28"/>
  <c r="CU15"/>
  <c r="CU24"/>
  <c r="CU52"/>
  <c r="CU116"/>
  <c r="CU107"/>
  <c r="CU84"/>
  <c r="CU29"/>
  <c r="CU93"/>
  <c r="CU102"/>
  <c r="CU46"/>
  <c r="CU78"/>
  <c r="CU44"/>
  <c r="CU65"/>
  <c r="CU108"/>
  <c r="CU21"/>
  <c r="CU34"/>
  <c r="CU68"/>
  <c r="CU26"/>
  <c r="CU40"/>
  <c r="CU91"/>
  <c r="CU82"/>
  <c r="CU98"/>
  <c r="CU57"/>
  <c r="CU97"/>
  <c r="CU47"/>
  <c r="CU119"/>
  <c r="CU94"/>
  <c r="CU32"/>
  <c r="CU51"/>
  <c r="CU115"/>
  <c r="CU33"/>
  <c r="CU63"/>
  <c r="CU43"/>
  <c r="CU77"/>
  <c r="CU59"/>
  <c r="CU100"/>
  <c r="CU64"/>
  <c r="CU39"/>
  <c r="CU20"/>
  <c r="CU88"/>
  <c r="CU110"/>
  <c r="CU114"/>
  <c r="CU99"/>
  <c r="CU25"/>
  <c r="CU73"/>
  <c r="CU41"/>
  <c r="CU76"/>
  <c r="CU85"/>
  <c r="CU80"/>
  <c r="CU50"/>
  <c r="CU23"/>
  <c r="CU42"/>
  <c r="CU49"/>
  <c r="CU101"/>
  <c r="CU81"/>
  <c r="CU27"/>
  <c r="CU120"/>
  <c r="CU79"/>
  <c r="CU19"/>
  <c r="CU18"/>
  <c r="CU16"/>
  <c r="CU37"/>
  <c r="CE3"/>
  <c r="CI3"/>
  <c r="CG3"/>
  <c r="CT80"/>
  <c r="CT35"/>
  <c r="CT92"/>
  <c r="CT111"/>
  <c r="CT27"/>
  <c r="CT112"/>
  <c r="CT102"/>
  <c r="CT77"/>
  <c r="CT70"/>
  <c r="CT104"/>
  <c r="CT64"/>
  <c r="CT65"/>
  <c r="CT18"/>
  <c r="CT29"/>
  <c r="CT19"/>
  <c r="CT84"/>
  <c r="CT95"/>
  <c r="CT99"/>
  <c r="CT48"/>
  <c r="CT59"/>
  <c r="CT109"/>
  <c r="CT31"/>
  <c r="CT57"/>
  <c r="CT94"/>
  <c r="CT21"/>
  <c r="CT15"/>
  <c r="CT76"/>
  <c r="CT69"/>
  <c r="CT39"/>
  <c r="CT82"/>
  <c r="CT98"/>
  <c r="CT107"/>
  <c r="CT54"/>
  <c r="CT121"/>
  <c r="CT73"/>
  <c r="CT16"/>
  <c r="CT17"/>
  <c r="CT28"/>
  <c r="CT53"/>
  <c r="CT61"/>
  <c r="CT90"/>
  <c r="CT118"/>
  <c r="CT75"/>
  <c r="CT79"/>
  <c r="CT120"/>
  <c r="CT110"/>
  <c r="CT88"/>
  <c r="CT100"/>
  <c r="CT91"/>
  <c r="CT52"/>
  <c r="CT113"/>
  <c r="CT83"/>
  <c r="CT116"/>
  <c r="CT108"/>
  <c r="CT25"/>
  <c r="CT78"/>
  <c r="CT42"/>
  <c r="CT30"/>
  <c r="CT96"/>
  <c r="CT89"/>
  <c r="CT47"/>
  <c r="CT38"/>
  <c r="CT32"/>
  <c r="CT41"/>
  <c r="CT86"/>
  <c r="CT20"/>
  <c r="CT106"/>
  <c r="CT24"/>
  <c r="CT43"/>
  <c r="CT26"/>
  <c r="CT45"/>
  <c r="CT23"/>
  <c r="CT36"/>
  <c r="CT122"/>
  <c r="CT50"/>
  <c r="CT117"/>
  <c r="CT67"/>
  <c r="CT115"/>
  <c r="CT40"/>
  <c r="CT37"/>
  <c r="CT81"/>
  <c r="CT87"/>
  <c r="CT74"/>
  <c r="CT85"/>
  <c r="CT58"/>
  <c r="CT114"/>
  <c r="CT51"/>
  <c r="CT72"/>
  <c r="CT62"/>
  <c r="CT97"/>
  <c r="CT68"/>
  <c r="CT60"/>
  <c r="CT56"/>
  <c r="CT44"/>
  <c r="CT93"/>
  <c r="CT55"/>
  <c r="CT119"/>
  <c r="CT33"/>
  <c r="CT103"/>
  <c r="CT66"/>
  <c r="CT49"/>
  <c r="CT22"/>
  <c r="CT101"/>
  <c r="CT46"/>
  <c r="CT71"/>
  <c r="CT34"/>
  <c r="CT63"/>
  <c r="CG10"/>
  <c r="CI10"/>
  <c r="CE10"/>
  <c r="CH77"/>
  <c r="CI77"/>
  <c r="CF86"/>
  <c r="CD86"/>
  <c r="CH86"/>
  <c r="CS26"/>
  <c r="CM62"/>
  <c r="CN44"/>
  <c r="CN119"/>
  <c r="CS67"/>
  <c r="CS49"/>
  <c r="CN30"/>
  <c r="CM39"/>
  <c r="CN58"/>
  <c r="CM70"/>
  <c r="CS50"/>
  <c r="CN50"/>
  <c r="CR41"/>
  <c r="CR28"/>
  <c r="CO52"/>
  <c r="CQ79"/>
  <c r="CP43"/>
  <c r="CP55"/>
  <c r="CO28"/>
  <c r="CN62"/>
  <c r="CQ43"/>
  <c r="CN19"/>
  <c r="CQ21"/>
  <c r="CM35"/>
  <c r="CP25"/>
  <c r="CQ63"/>
  <c r="CM110"/>
  <c r="CN55"/>
  <c r="CM82"/>
  <c r="CQ87"/>
  <c r="CQ53"/>
  <c r="CP120"/>
  <c r="CM20"/>
  <c r="CQ78"/>
  <c r="CN83"/>
  <c r="CM47"/>
  <c r="CP46"/>
  <c r="BZ3"/>
  <c r="CS80"/>
  <c r="CS60"/>
  <c r="CS117"/>
  <c r="CS42"/>
  <c r="CS112"/>
  <c r="CS110"/>
  <c r="CS100"/>
  <c r="CS52"/>
  <c r="CS22"/>
  <c r="CS55"/>
  <c r="CS34"/>
  <c r="CS119"/>
  <c r="CS111"/>
  <c r="CS51"/>
  <c r="CS104"/>
  <c r="CS94"/>
  <c r="CS122"/>
  <c r="CS99"/>
  <c r="CS33"/>
  <c r="CS121"/>
  <c r="CS28"/>
  <c r="CS31"/>
  <c r="CS30"/>
  <c r="CS73"/>
  <c r="CS118"/>
  <c r="CS76"/>
  <c r="CS114"/>
  <c r="CS90"/>
  <c r="CS56"/>
  <c r="CS97"/>
  <c r="CS85"/>
  <c r="CS84"/>
  <c r="CS108"/>
  <c r="CS61"/>
  <c r="CS25"/>
  <c r="CS83"/>
  <c r="CS113"/>
  <c r="CS75"/>
  <c r="CS96"/>
  <c r="CS98"/>
  <c r="CS78"/>
  <c r="CS38"/>
  <c r="CS87"/>
  <c r="CS89"/>
  <c r="CS62"/>
  <c r="CS74"/>
  <c r="CS18"/>
  <c r="CS106"/>
  <c r="CS47"/>
  <c r="CS37"/>
  <c r="CS24"/>
  <c r="CS102"/>
  <c r="CS17"/>
  <c r="CS58"/>
  <c r="CS53"/>
  <c r="CS120"/>
  <c r="CS36"/>
  <c r="CS103"/>
  <c r="CS41"/>
  <c r="CS81"/>
  <c r="CS66"/>
  <c r="CS45"/>
  <c r="CS35"/>
  <c r="CS59"/>
  <c r="CS68"/>
  <c r="CS107"/>
  <c r="CS27"/>
  <c r="CS116"/>
  <c r="CS86"/>
  <c r="CS64"/>
  <c r="CS40"/>
  <c r="CS16"/>
  <c r="CS88"/>
  <c r="CS77"/>
  <c r="CS15"/>
  <c r="CS72"/>
  <c r="CS20"/>
  <c r="CS92"/>
  <c r="CS109"/>
  <c r="CS54"/>
  <c r="CS23"/>
  <c r="CS82"/>
  <c r="CS46"/>
  <c r="CS95"/>
  <c r="CS44"/>
  <c r="CS32"/>
  <c r="CS43"/>
  <c r="CS79"/>
  <c r="CR120"/>
  <c r="CR53"/>
  <c r="CR87"/>
  <c r="CR49"/>
  <c r="CR29"/>
  <c r="CR90"/>
  <c r="CR36"/>
  <c r="CR95"/>
  <c r="CR23"/>
  <c r="CR47"/>
  <c r="CR38"/>
  <c r="CR60"/>
  <c r="CR46"/>
  <c r="CR88"/>
  <c r="CR110"/>
  <c r="CR115"/>
  <c r="CR100"/>
  <c r="CR82"/>
  <c r="CR119"/>
  <c r="CR84"/>
  <c r="CR31"/>
  <c r="CR63"/>
  <c r="CR99"/>
  <c r="CR25"/>
  <c r="CR72"/>
  <c r="CR70"/>
  <c r="CR56"/>
  <c r="CR117"/>
  <c r="CR108"/>
  <c r="CR112"/>
  <c r="CR74"/>
  <c r="CR97"/>
  <c r="CR89"/>
  <c r="CR68"/>
  <c r="CR52"/>
  <c r="CR51"/>
  <c r="CR26"/>
  <c r="CR71"/>
  <c r="CR78"/>
  <c r="CR113"/>
  <c r="CR42"/>
  <c r="CR39"/>
  <c r="CR22"/>
  <c r="CR116"/>
  <c r="CR37"/>
  <c r="CR81"/>
  <c r="CR121"/>
  <c r="CR57"/>
  <c r="CR75"/>
  <c r="CR79"/>
  <c r="CR103"/>
  <c r="CR40"/>
  <c r="CR118"/>
  <c r="CR59"/>
  <c r="CR69"/>
  <c r="CR24"/>
  <c r="CR48"/>
  <c r="CR109"/>
  <c r="CR50"/>
  <c r="CR27"/>
  <c r="CR94"/>
  <c r="CR30"/>
  <c r="CR16"/>
  <c r="CR77"/>
  <c r="CR101"/>
  <c r="CR18"/>
  <c r="CR85"/>
  <c r="CR45"/>
  <c r="CR122"/>
  <c r="CR106"/>
  <c r="CR32"/>
  <c r="CR98"/>
  <c r="CR83"/>
  <c r="CR58"/>
  <c r="CR96"/>
  <c r="CR86"/>
  <c r="CR102"/>
  <c r="CR104"/>
  <c r="CR62"/>
  <c r="CR92"/>
  <c r="CR15"/>
  <c r="CR93"/>
  <c r="CR107"/>
  <c r="CR64"/>
  <c r="CR20"/>
  <c r="CR114"/>
  <c r="CR76"/>
  <c r="CR43"/>
  <c r="CR55"/>
  <c r="DA112"/>
  <c r="DA79"/>
  <c r="DA103"/>
  <c r="DA109"/>
  <c r="DA82"/>
  <c r="DA29"/>
  <c r="DA25"/>
  <c r="DA65"/>
  <c r="DA86"/>
  <c r="DA108"/>
  <c r="DA28"/>
  <c r="DA27"/>
  <c r="DA117"/>
  <c r="DA107"/>
  <c r="DA95"/>
  <c r="DA77"/>
  <c r="DA84"/>
  <c r="DA21"/>
  <c r="DA63"/>
  <c r="DA57"/>
  <c r="DA78"/>
  <c r="DA56"/>
  <c r="DA98"/>
  <c r="DA70"/>
  <c r="DA68"/>
  <c r="DA19"/>
  <c r="DA30"/>
  <c r="DA88"/>
  <c r="DA90"/>
  <c r="DA48"/>
  <c r="DA23"/>
  <c r="DA45"/>
  <c r="DA97"/>
  <c r="DA17"/>
  <c r="DA58"/>
  <c r="DA115"/>
  <c r="DA43"/>
  <c r="DA110"/>
  <c r="DA72"/>
  <c r="DA74"/>
  <c r="DA71"/>
  <c r="DA38"/>
  <c r="DA92"/>
  <c r="DA24"/>
  <c r="DA42"/>
  <c r="DA46"/>
  <c r="DA67"/>
  <c r="DA26"/>
  <c r="DA113"/>
  <c r="DA106"/>
  <c r="DA47"/>
  <c r="DA114"/>
  <c r="DA32"/>
  <c r="DA31"/>
  <c r="DA83"/>
  <c r="DA61"/>
  <c r="DA36"/>
  <c r="DA20"/>
  <c r="DA51"/>
  <c r="DA35"/>
  <c r="DA89"/>
  <c r="DA81"/>
  <c r="DA91"/>
  <c r="DA16"/>
  <c r="DA39"/>
  <c r="DA15"/>
  <c r="DA52"/>
  <c r="DA75"/>
  <c r="DA18"/>
  <c r="DA76"/>
  <c r="DA121"/>
  <c r="DA111"/>
  <c r="DA122"/>
  <c r="DA93"/>
  <c r="DA40"/>
  <c r="DA100"/>
  <c r="DA69"/>
  <c r="DA55"/>
  <c r="DA50"/>
  <c r="DA118"/>
  <c r="DA62"/>
  <c r="DA87"/>
  <c r="DA34"/>
  <c r="DA94"/>
  <c r="DA80"/>
  <c r="DA85"/>
  <c r="DA120"/>
  <c r="DA54"/>
  <c r="DA22"/>
  <c r="DA96"/>
  <c r="DA73"/>
  <c r="DA66"/>
  <c r="DA102"/>
  <c r="DA33"/>
  <c r="DA59"/>
  <c r="DA104"/>
  <c r="DA101"/>
  <c r="DA64"/>
  <c r="DA60"/>
  <c r="DA37"/>
  <c r="DA41"/>
  <c r="DA116"/>
  <c r="DA99"/>
  <c r="DA49"/>
  <c r="DA119"/>
  <c r="DA53"/>
  <c r="DA44"/>
  <c r="CQ77"/>
  <c r="CQ69"/>
  <c r="CQ88"/>
  <c r="CQ82"/>
  <c r="CQ27"/>
  <c r="CQ50"/>
  <c r="CQ38"/>
  <c r="CQ30"/>
  <c r="CQ18"/>
  <c r="CQ24"/>
  <c r="CQ25"/>
  <c r="CQ106"/>
  <c r="CQ74"/>
  <c r="CQ15"/>
  <c r="CQ54"/>
  <c r="CQ44"/>
  <c r="CQ70"/>
  <c r="CQ28"/>
  <c r="CQ94"/>
  <c r="CQ34"/>
  <c r="CQ95"/>
  <c r="CQ48"/>
  <c r="CQ61"/>
  <c r="CQ103"/>
  <c r="CQ111"/>
  <c r="CQ17"/>
  <c r="CQ116"/>
  <c r="CQ31"/>
  <c r="CQ91"/>
  <c r="CQ52"/>
  <c r="CQ109"/>
  <c r="CQ67"/>
  <c r="CQ23"/>
  <c r="CQ66"/>
  <c r="CQ39"/>
  <c r="CQ37"/>
  <c r="CQ26"/>
  <c r="CQ64"/>
  <c r="CQ93"/>
  <c r="CQ40"/>
  <c r="CQ99"/>
  <c r="CQ114"/>
  <c r="CQ92"/>
  <c r="CQ84"/>
  <c r="CQ36"/>
  <c r="CQ120"/>
  <c r="CQ122"/>
  <c r="CQ118"/>
  <c r="CQ112"/>
  <c r="CQ32"/>
  <c r="CQ115"/>
  <c r="CQ107"/>
  <c r="CQ110"/>
  <c r="CQ90"/>
  <c r="CQ100"/>
  <c r="CQ42"/>
  <c r="CQ41"/>
  <c r="CQ117"/>
  <c r="CQ22"/>
  <c r="CQ71"/>
  <c r="CQ89"/>
  <c r="CQ68"/>
  <c r="CQ73"/>
  <c r="CQ97"/>
  <c r="CQ58"/>
  <c r="CQ121"/>
  <c r="CQ119"/>
  <c r="CQ108"/>
  <c r="CQ29"/>
  <c r="CQ35"/>
  <c r="CQ47"/>
  <c r="CZ57"/>
  <c r="CZ93"/>
  <c r="CZ108"/>
  <c r="CZ80"/>
  <c r="CZ64"/>
  <c r="CZ20"/>
  <c r="CZ53"/>
  <c r="CZ92"/>
  <c r="CZ42"/>
  <c r="CZ21"/>
  <c r="CZ54"/>
  <c r="CZ40"/>
  <c r="CZ15"/>
  <c r="CZ46"/>
  <c r="CZ24"/>
  <c r="CZ107"/>
  <c r="CZ115"/>
  <c r="CZ118"/>
  <c r="CZ78"/>
  <c r="CZ73"/>
  <c r="CZ51"/>
  <c r="CZ65"/>
  <c r="CZ55"/>
  <c r="CZ28"/>
  <c r="CZ18"/>
  <c r="CZ48"/>
  <c r="CZ84"/>
  <c r="CZ83"/>
  <c r="CZ33"/>
  <c r="CZ26"/>
  <c r="CZ32"/>
  <c r="CZ38"/>
  <c r="CZ110"/>
  <c r="CZ117"/>
  <c r="CZ119"/>
  <c r="CZ96"/>
  <c r="CZ102"/>
  <c r="CZ112"/>
  <c r="CZ99"/>
  <c r="CZ66"/>
  <c r="CZ76"/>
  <c r="CZ104"/>
  <c r="CZ113"/>
  <c r="CZ120"/>
  <c r="CZ85"/>
  <c r="CZ122"/>
  <c r="CZ100"/>
  <c r="CZ52"/>
  <c r="CZ61"/>
  <c r="CZ17"/>
  <c r="CZ95"/>
  <c r="CZ81"/>
  <c r="CZ36"/>
  <c r="CZ35"/>
  <c r="CZ39"/>
  <c r="CZ114"/>
  <c r="CZ101"/>
  <c r="CZ77"/>
  <c r="CZ44"/>
  <c r="CZ79"/>
  <c r="CZ47"/>
  <c r="CZ34"/>
  <c r="CZ31"/>
  <c r="CZ67"/>
  <c r="CZ75"/>
  <c r="CZ71"/>
  <c r="CZ43"/>
  <c r="CZ97"/>
  <c r="CZ49"/>
  <c r="CZ30"/>
  <c r="CZ68"/>
  <c r="CZ91"/>
  <c r="CZ86"/>
  <c r="CZ37"/>
  <c r="CZ106"/>
  <c r="CZ41"/>
  <c r="CZ88"/>
  <c r="CZ56"/>
  <c r="CZ59"/>
  <c r="CZ69"/>
  <c r="CZ62"/>
  <c r="CZ109"/>
  <c r="CZ90"/>
  <c r="CZ89"/>
  <c r="CZ22"/>
  <c r="CZ50"/>
  <c r="CZ23"/>
  <c r="CZ29"/>
  <c r="CZ70"/>
  <c r="CZ121"/>
  <c r="CZ82"/>
  <c r="CZ16"/>
  <c r="CZ60"/>
  <c r="CZ74"/>
  <c r="CZ94"/>
  <c r="CZ25"/>
  <c r="CZ116"/>
  <c r="CZ103"/>
  <c r="CZ63"/>
  <c r="CZ72"/>
  <c r="CZ27"/>
  <c r="CZ111"/>
  <c r="CZ98"/>
  <c r="CZ58"/>
  <c r="CZ45"/>
  <c r="CZ19"/>
  <c r="CZ87"/>
  <c r="CS71"/>
  <c r="CS101"/>
  <c r="CR35"/>
  <c r="CN70"/>
  <c r="CM99"/>
  <c r="CS29"/>
  <c r="CM36"/>
  <c r="CR65"/>
  <c r="CM37"/>
  <c r="CS19"/>
  <c r="CQ104"/>
  <c r="CP98"/>
  <c r="CM78"/>
  <c r="CS91"/>
  <c r="CP92"/>
  <c r="CR67"/>
  <c r="CR61"/>
  <c r="CQ57"/>
  <c r="DF3"/>
  <c r="CN87"/>
  <c r="CN97"/>
  <c r="CN120"/>
  <c r="CN77"/>
  <c r="CN108"/>
  <c r="CN67"/>
  <c r="CN16"/>
  <c r="CN26"/>
  <c r="CN39"/>
  <c r="CN46"/>
  <c r="CN72"/>
  <c r="CN82"/>
  <c r="CN106"/>
  <c r="CN118"/>
  <c r="CN109"/>
  <c r="CN88"/>
  <c r="CN86"/>
  <c r="CN91"/>
  <c r="CN49"/>
  <c r="CN96"/>
  <c r="CN33"/>
  <c r="CN71"/>
  <c r="CN116"/>
  <c r="CN103"/>
  <c r="CN45"/>
  <c r="CN94"/>
  <c r="CN41"/>
  <c r="CN57"/>
  <c r="CN28"/>
  <c r="CN43"/>
  <c r="CN102"/>
  <c r="CN64"/>
  <c r="CN81"/>
  <c r="CN104"/>
  <c r="CN93"/>
  <c r="CN98"/>
  <c r="CN66"/>
  <c r="CN29"/>
  <c r="CN53"/>
  <c r="CN107"/>
  <c r="CN101"/>
  <c r="CN56"/>
  <c r="CN25"/>
  <c r="CN51"/>
  <c r="CN73"/>
  <c r="CN47"/>
  <c r="CN23"/>
  <c r="CN20"/>
  <c r="CN68"/>
  <c r="CN65"/>
  <c r="CN35"/>
  <c r="CN61"/>
  <c r="CN113"/>
  <c r="CN78"/>
  <c r="CN18"/>
  <c r="CN117"/>
  <c r="CN42"/>
  <c r="CN79"/>
  <c r="CN63"/>
  <c r="CN92"/>
  <c r="CN21"/>
  <c r="CN17"/>
  <c r="CN15"/>
  <c r="CN85"/>
  <c r="CN84"/>
  <c r="CN121"/>
  <c r="CN75"/>
  <c r="CN38"/>
  <c r="CN27"/>
  <c r="CN34"/>
  <c r="CN69"/>
  <c r="CN95"/>
  <c r="CN115"/>
  <c r="CN80"/>
  <c r="CN54"/>
  <c r="CN122"/>
  <c r="CN22"/>
  <c r="CN48"/>
  <c r="CN52"/>
  <c r="CN112"/>
  <c r="CN110"/>
  <c r="CN60"/>
  <c r="CN31"/>
  <c r="CN24"/>
  <c r="CN90"/>
  <c r="CN111"/>
  <c r="CN100"/>
  <c r="CN99"/>
  <c r="CN59"/>
  <c r="CN32"/>
  <c r="DN3"/>
  <c r="CV101"/>
  <c r="CV65"/>
  <c r="CV66"/>
  <c r="CV99"/>
  <c r="CV70"/>
  <c r="CV110"/>
  <c r="CV112"/>
  <c r="CV114"/>
  <c r="CV109"/>
  <c r="CV22"/>
  <c r="CV55"/>
  <c r="CV50"/>
  <c r="CV28"/>
  <c r="CV42"/>
  <c r="CV43"/>
  <c r="CV34"/>
  <c r="CV41"/>
  <c r="CV57"/>
  <c r="CV58"/>
  <c r="CV91"/>
  <c r="CV96"/>
  <c r="CV16"/>
  <c r="CV103"/>
  <c r="CV49"/>
  <c r="CV117"/>
  <c r="CV45"/>
  <c r="CV20"/>
  <c r="CV97"/>
  <c r="CV68"/>
  <c r="CV67"/>
  <c r="CV83"/>
  <c r="CV88"/>
  <c r="CV121"/>
  <c r="CV75"/>
  <c r="CV102"/>
  <c r="CV116"/>
  <c r="CV92"/>
  <c r="CV35"/>
  <c r="CV17"/>
  <c r="CV53"/>
  <c r="CV94"/>
  <c r="CV54"/>
  <c r="CV93"/>
  <c r="CV107"/>
  <c r="CV64"/>
  <c r="CV81"/>
  <c r="CV119"/>
  <c r="CV38"/>
  <c r="CV40"/>
  <c r="CV31"/>
  <c r="CV106"/>
  <c r="CV62"/>
  <c r="CV52"/>
  <c r="CV74"/>
  <c r="CV24"/>
  <c r="CV84"/>
  <c r="CV44"/>
  <c r="CV104"/>
  <c r="CV63"/>
  <c r="CV33"/>
  <c r="CV85"/>
  <c r="CV90"/>
  <c r="CV56"/>
  <c r="CV46"/>
  <c r="CV73"/>
  <c r="CV32"/>
  <c r="CV118"/>
  <c r="CV89"/>
  <c r="CV36"/>
  <c r="CV18"/>
  <c r="CV51"/>
  <c r="CV72"/>
  <c r="CV25"/>
  <c r="CV47"/>
  <c r="CV86"/>
  <c r="CV115"/>
  <c r="CV100"/>
  <c r="CV82"/>
  <c r="CV60"/>
  <c r="CV30"/>
  <c r="CV113"/>
  <c r="CV21"/>
  <c r="CV69"/>
  <c r="CV111"/>
  <c r="CV48"/>
  <c r="CV95"/>
  <c r="CV98"/>
  <c r="CV108"/>
  <c r="CV87"/>
  <c r="CV39"/>
  <c r="CV79"/>
  <c r="CV37"/>
  <c r="CV26"/>
  <c r="CV78"/>
  <c r="CV77"/>
  <c r="CV120"/>
  <c r="CV76"/>
  <c r="CV23"/>
  <c r="CV27"/>
  <c r="CV122"/>
  <c r="CV59"/>
  <c r="CV80"/>
  <c r="CV61"/>
  <c r="CV15"/>
  <c r="CV19"/>
  <c r="CV71"/>
  <c r="CV29"/>
  <c r="DB109"/>
  <c r="DB39"/>
  <c r="DB86"/>
  <c r="DB70"/>
  <c r="DB73"/>
  <c r="DB95"/>
  <c r="DB38"/>
  <c r="DB107"/>
  <c r="DB15"/>
  <c r="DB120"/>
  <c r="DB53"/>
  <c r="DB122"/>
  <c r="DB102"/>
  <c r="DB66"/>
  <c r="DB52"/>
  <c r="DB55"/>
  <c r="DB71"/>
  <c r="DB24"/>
  <c r="DB18"/>
  <c r="DB48"/>
  <c r="DB40"/>
  <c r="DB27"/>
  <c r="DB78"/>
  <c r="DB51"/>
  <c r="DB103"/>
  <c r="DB115"/>
  <c r="DB54"/>
  <c r="DB41"/>
  <c r="DB59"/>
  <c r="DB32"/>
  <c r="DB45"/>
  <c r="DB65"/>
  <c r="DB37"/>
  <c r="DB20"/>
  <c r="DB61"/>
  <c r="DB74"/>
  <c r="DB111"/>
  <c r="DB80"/>
  <c r="DB75"/>
  <c r="DB84"/>
  <c r="DB96"/>
  <c r="DB82"/>
  <c r="DB44"/>
  <c r="DB112"/>
  <c r="DB17"/>
  <c r="DB43"/>
  <c r="DB83"/>
  <c r="DB121"/>
  <c r="DB116"/>
  <c r="DB64"/>
  <c r="DB87"/>
  <c r="DB119"/>
  <c r="DB88"/>
  <c r="DB62"/>
  <c r="DB114"/>
  <c r="DB50"/>
  <c r="DB16"/>
  <c r="DB42"/>
  <c r="DB57"/>
  <c r="DB36"/>
  <c r="DB25"/>
  <c r="DB99"/>
  <c r="DB22"/>
  <c r="DB118"/>
  <c r="DB31"/>
  <c r="DB117"/>
  <c r="DB93"/>
  <c r="DB26"/>
  <c r="DB47"/>
  <c r="DB56"/>
  <c r="DB67"/>
  <c r="DB106"/>
  <c r="DB104"/>
  <c r="DB63"/>
  <c r="DB108"/>
  <c r="DB90"/>
  <c r="DB30"/>
  <c r="DB69"/>
  <c r="DB110"/>
  <c r="DB79"/>
  <c r="DB29"/>
  <c r="DB33"/>
  <c r="DB46"/>
  <c r="DB34"/>
  <c r="DB60"/>
  <c r="DB113"/>
  <c r="DB85"/>
  <c r="DB92"/>
  <c r="DB35"/>
  <c r="DB58"/>
  <c r="DB21"/>
  <c r="DB89"/>
  <c r="DB68"/>
  <c r="DB98"/>
  <c r="DB23"/>
  <c r="DB91"/>
  <c r="DB101"/>
  <c r="DB100"/>
  <c r="DB77"/>
  <c r="DB28"/>
  <c r="DB97"/>
  <c r="DB19"/>
  <c r="DB49"/>
  <c r="DB76"/>
  <c r="DB72"/>
  <c r="DB94"/>
  <c r="DB81"/>
  <c r="CP110"/>
  <c r="CP101"/>
  <c r="CP116"/>
  <c r="CP95"/>
  <c r="CP80"/>
  <c r="CP85"/>
  <c r="CP21"/>
  <c r="CP49"/>
  <c r="CP28"/>
  <c r="CP83"/>
  <c r="CP65"/>
  <c r="CP112"/>
  <c r="CP103"/>
  <c r="CP61"/>
  <c r="CP72"/>
  <c r="CP99"/>
  <c r="CP119"/>
  <c r="CP40"/>
  <c r="CP15"/>
  <c r="CP38"/>
  <c r="CP54"/>
  <c r="CP62"/>
  <c r="CP16"/>
  <c r="CP70"/>
  <c r="CP106"/>
  <c r="CP122"/>
  <c r="CP91"/>
  <c r="CP118"/>
  <c r="CP88"/>
  <c r="CP87"/>
  <c r="CP89"/>
  <c r="CP56"/>
  <c r="CP20"/>
  <c r="CP47"/>
  <c r="CP44"/>
  <c r="CP23"/>
  <c r="CP22"/>
  <c r="CP37"/>
  <c r="CP60"/>
  <c r="CP73"/>
  <c r="CP104"/>
  <c r="CP82"/>
  <c r="CP27"/>
  <c r="CP68"/>
  <c r="CP100"/>
  <c r="CP111"/>
  <c r="CP19"/>
  <c r="CP86"/>
  <c r="CP79"/>
  <c r="CP51"/>
  <c r="CP74"/>
  <c r="CP75"/>
  <c r="CP117"/>
  <c r="CP69"/>
  <c r="CP78"/>
  <c r="CP48"/>
  <c r="CP109"/>
  <c r="CP115"/>
  <c r="CP77"/>
  <c r="CP52"/>
  <c r="CP17"/>
  <c r="CP114"/>
  <c r="CP53"/>
  <c r="CP59"/>
  <c r="CP76"/>
  <c r="CP96"/>
  <c r="CP97"/>
  <c r="CP63"/>
  <c r="CP35"/>
  <c r="CP66"/>
  <c r="CP33"/>
  <c r="CP64"/>
  <c r="CP90"/>
  <c r="CP42"/>
  <c r="CP67"/>
  <c r="CP84"/>
  <c r="CP32"/>
  <c r="CP30"/>
  <c r="CP121"/>
  <c r="CY103"/>
  <c r="CY106"/>
  <c r="CY65"/>
  <c r="CY71"/>
  <c r="CY81"/>
  <c r="CY113"/>
  <c r="CY97"/>
  <c r="CY69"/>
  <c r="CY67"/>
  <c r="CY66"/>
  <c r="CY82"/>
  <c r="CY45"/>
  <c r="CY53"/>
  <c r="CY17"/>
  <c r="CY46"/>
  <c r="CY42"/>
  <c r="CY34"/>
  <c r="CY30"/>
  <c r="CY80"/>
  <c r="CY73"/>
  <c r="CY78"/>
  <c r="CY51"/>
  <c r="CY55"/>
  <c r="CY59"/>
  <c r="CY58"/>
  <c r="CY93"/>
  <c r="CY95"/>
  <c r="CY96"/>
  <c r="CY70"/>
  <c r="CY38"/>
  <c r="CY121"/>
  <c r="CY39"/>
  <c r="CY117"/>
  <c r="CY119"/>
  <c r="CY102"/>
  <c r="CY118"/>
  <c r="CY85"/>
  <c r="CY87"/>
  <c r="CY36"/>
  <c r="CY47"/>
  <c r="CY60"/>
  <c r="CY104"/>
  <c r="CY100"/>
  <c r="CY108"/>
  <c r="CY86"/>
  <c r="CY94"/>
  <c r="CY72"/>
  <c r="CY52"/>
  <c r="CY16"/>
  <c r="CY92"/>
  <c r="CY88"/>
  <c r="CY15"/>
  <c r="CY41"/>
  <c r="CY37"/>
  <c r="CY109"/>
  <c r="CY68"/>
  <c r="CY62"/>
  <c r="CY19"/>
  <c r="CY22"/>
  <c r="CY49"/>
  <c r="CY40"/>
  <c r="CY116"/>
  <c r="CY54"/>
  <c r="CY33"/>
  <c r="CY111"/>
  <c r="CY48"/>
  <c r="CY25"/>
  <c r="CY24"/>
  <c r="CY77"/>
  <c r="CY75"/>
  <c r="CY50"/>
  <c r="CY84"/>
  <c r="CY21"/>
  <c r="CY18"/>
  <c r="CY27"/>
  <c r="CY31"/>
  <c r="CY83"/>
  <c r="CY32"/>
  <c r="CY76"/>
  <c r="CY120"/>
  <c r="CY79"/>
  <c r="CY26"/>
  <c r="CY112"/>
  <c r="CY61"/>
  <c r="CY114"/>
  <c r="CY99"/>
  <c r="CY56"/>
  <c r="CY28"/>
  <c r="CY63"/>
  <c r="CY57"/>
  <c r="CY110"/>
  <c r="CY91"/>
  <c r="CY89"/>
  <c r="CY44"/>
  <c r="CY98"/>
  <c r="CY74"/>
  <c r="CY43"/>
  <c r="CY23"/>
  <c r="CY122"/>
  <c r="CY101"/>
  <c r="CY64"/>
  <c r="CY90"/>
  <c r="CY35"/>
  <c r="CY29"/>
  <c r="CY20"/>
  <c r="CY115"/>
  <c r="CY107"/>
  <c r="CN74"/>
  <c r="CN40"/>
  <c r="CS93"/>
  <c r="CM79"/>
  <c r="CM29"/>
  <c r="CR91"/>
  <c r="CP50"/>
  <c r="CO69"/>
  <c r="CQ72"/>
  <c r="CQ45"/>
  <c r="CP94"/>
  <c r="CO30"/>
  <c r="CP41"/>
  <c r="CM91"/>
  <c r="CR21"/>
  <c r="CP113"/>
  <c r="CQ55"/>
  <c r="CP93"/>
  <c r="CP29"/>
  <c r="CR44"/>
  <c r="CM64"/>
  <c r="CQ80"/>
  <c r="CQ62"/>
  <c r="CM55"/>
  <c r="CQ98"/>
  <c r="CQ20"/>
  <c r="CP57"/>
  <c r="CS57"/>
  <c r="CO81"/>
  <c r="CO92"/>
  <c r="CO106"/>
  <c r="CO73"/>
  <c r="CO88"/>
  <c r="CO54"/>
  <c r="CO50"/>
  <c r="CO46"/>
  <c r="CO72"/>
  <c r="CO41"/>
  <c r="CO39"/>
  <c r="CO95"/>
  <c r="CO103"/>
  <c r="CO48"/>
  <c r="CO89"/>
  <c r="CO113"/>
  <c r="CO35"/>
  <c r="CO111"/>
  <c r="CO112"/>
  <c r="CO107"/>
  <c r="CO114"/>
  <c r="CO62"/>
  <c r="CO79"/>
  <c r="CO78"/>
  <c r="CO71"/>
  <c r="CO75"/>
  <c r="CO85"/>
  <c r="CO55"/>
  <c r="CO56"/>
  <c r="CO25"/>
  <c r="CO122"/>
  <c r="CO98"/>
  <c r="CO101"/>
  <c r="CO53"/>
  <c r="CO108"/>
  <c r="CO60"/>
  <c r="CO59"/>
  <c r="CO63"/>
  <c r="CO21"/>
  <c r="CO19"/>
  <c r="CO32"/>
  <c r="CO97"/>
  <c r="CO104"/>
  <c r="CO82"/>
  <c r="CO37"/>
  <c r="CO58"/>
  <c r="CO22"/>
  <c r="CO44"/>
  <c r="CO36"/>
  <c r="CO40"/>
  <c r="CO84"/>
  <c r="CO24"/>
  <c r="CO102"/>
  <c r="CO26"/>
  <c r="CO49"/>
  <c r="CO16"/>
  <c r="CO61"/>
  <c r="CO67"/>
  <c r="CO109"/>
  <c r="CO115"/>
  <c r="CO42"/>
  <c r="CO118"/>
  <c r="CO38"/>
  <c r="CO119"/>
  <c r="CO77"/>
  <c r="CO86"/>
  <c r="CO96"/>
  <c r="CO93"/>
  <c r="CO80"/>
  <c r="CO74"/>
  <c r="CO120"/>
  <c r="CO27"/>
  <c r="CO76"/>
  <c r="CO99"/>
  <c r="CO57"/>
  <c r="CO51"/>
  <c r="CO31"/>
  <c r="CO100"/>
  <c r="CO121"/>
  <c r="CO34"/>
  <c r="CO17"/>
  <c r="CO43"/>
  <c r="CO18"/>
  <c r="CO90"/>
  <c r="CO110"/>
  <c r="CO45"/>
  <c r="CO87"/>
  <c r="CO116"/>
  <c r="CO20"/>
  <c r="CO70"/>
  <c r="CO15"/>
  <c r="CO94"/>
  <c r="CO65"/>
  <c r="CW118"/>
  <c r="CW58"/>
  <c r="CW87"/>
  <c r="CW122"/>
  <c r="CW111"/>
  <c r="CW27"/>
  <c r="CW60"/>
  <c r="CW34"/>
  <c r="CW90"/>
  <c r="CW62"/>
  <c r="CW29"/>
  <c r="CW47"/>
  <c r="CW33"/>
  <c r="CW15"/>
  <c r="CW25"/>
  <c r="CW110"/>
  <c r="CW120"/>
  <c r="CW113"/>
  <c r="CW119"/>
  <c r="CW101"/>
  <c r="CW94"/>
  <c r="CW86"/>
  <c r="CW46"/>
  <c r="CW26"/>
  <c r="CW96"/>
  <c r="CW82"/>
  <c r="CW65"/>
  <c r="CW72"/>
  <c r="CW56"/>
  <c r="CW39"/>
  <c r="CW16"/>
  <c r="CW37"/>
  <c r="CW112"/>
  <c r="CW71"/>
  <c r="CW88"/>
  <c r="CW68"/>
  <c r="CW57"/>
  <c r="CW64"/>
  <c r="CW121"/>
  <c r="CW109"/>
  <c r="CW100"/>
  <c r="CW106"/>
  <c r="CW78"/>
  <c r="CW63"/>
  <c r="CW102"/>
  <c r="CW73"/>
  <c r="CW52"/>
  <c r="CW85"/>
  <c r="CW67"/>
  <c r="CW35"/>
  <c r="CW115"/>
  <c r="CW99"/>
  <c r="CW116"/>
  <c r="CW18"/>
  <c r="CW83"/>
  <c r="CW51"/>
  <c r="CW31"/>
  <c r="CW24"/>
  <c r="CW23"/>
  <c r="CW17"/>
  <c r="CW117"/>
  <c r="CW92"/>
  <c r="CW77"/>
  <c r="CW44"/>
  <c r="CW89"/>
  <c r="CW49"/>
  <c r="CW36"/>
  <c r="CW32"/>
  <c r="CW107"/>
  <c r="CW95"/>
  <c r="CW84"/>
  <c r="CW48"/>
  <c r="CW98"/>
  <c r="CW114"/>
  <c r="CW41"/>
  <c r="CW21"/>
  <c r="CW108"/>
  <c r="CW22"/>
  <c r="CW43"/>
  <c r="CW50"/>
  <c r="CW70"/>
  <c r="CW93"/>
  <c r="CW19"/>
  <c r="CW69"/>
  <c r="CW45"/>
  <c r="CW79"/>
  <c r="CW53"/>
  <c r="CW74"/>
  <c r="CW75"/>
  <c r="CW38"/>
  <c r="CW55"/>
  <c r="CW66"/>
  <c r="CW97"/>
  <c r="CW42"/>
  <c r="CW80"/>
  <c r="CW30"/>
  <c r="CW28"/>
  <c r="CW103"/>
  <c r="CW104"/>
  <c r="CW81"/>
  <c r="CW76"/>
  <c r="CW61"/>
  <c r="CW54"/>
  <c r="CW59"/>
  <c r="CW20"/>
  <c r="CW40"/>
  <c r="CW91"/>
  <c r="CH70"/>
  <c r="CI70"/>
  <c r="CF70"/>
  <c r="CG70"/>
  <c r="CD70"/>
  <c r="CE70"/>
  <c r="CN89"/>
  <c r="CQ81"/>
  <c r="CM109"/>
  <c r="CP45"/>
  <c r="CR111"/>
  <c r="CQ33"/>
  <c r="CN37"/>
  <c r="CN36"/>
  <c r="CO83"/>
  <c r="CQ16"/>
  <c r="CS115"/>
  <c r="CN76"/>
  <c r="CR80"/>
  <c r="CS70"/>
  <c r="CU112"/>
  <c r="CM81"/>
  <c r="CP34"/>
  <c r="CS69"/>
  <c r="CM32"/>
  <c r="CO64"/>
  <c r="CR34"/>
  <c r="CP36"/>
  <c r="CR66"/>
  <c r="CS39"/>
  <c r="CU10" i="21"/>
  <c r="BA28"/>
  <c r="CR16"/>
  <c r="CO11"/>
  <c r="BM8"/>
  <c r="BE11"/>
  <c r="BM5"/>
  <c r="CY5"/>
  <c r="BS12"/>
  <c r="CS3"/>
  <c r="CN8"/>
  <c r="CO15"/>
  <c r="DG3"/>
  <c r="BM10"/>
  <c r="BE15"/>
  <c r="DJ15"/>
  <c r="CB15"/>
  <c r="CY17"/>
  <c r="DB14"/>
  <c r="DL5"/>
  <c r="BS11"/>
  <c r="BS15"/>
  <c r="CV17"/>
  <c r="CA17"/>
  <c r="CR3"/>
  <c r="DK5"/>
  <c r="CS12"/>
  <c r="DE11"/>
  <c r="BX16"/>
  <c r="BM16"/>
  <c r="CO16"/>
  <c r="BM17"/>
  <c r="BA29"/>
  <c r="DG6"/>
  <c r="CW10"/>
  <c r="BG15"/>
  <c r="DE15"/>
  <c r="DA3"/>
  <c r="DK7"/>
  <c r="BG8"/>
  <c r="DF8"/>
  <c r="CZ12"/>
  <c r="DK13"/>
  <c r="CZ17"/>
  <c r="E27"/>
  <c r="BG11"/>
  <c r="BL42"/>
  <c r="BL43"/>
  <c r="DM3"/>
  <c r="BS7"/>
  <c r="BM9"/>
  <c r="BE10"/>
  <c r="DK10"/>
  <c r="DJ12"/>
  <c r="CP13"/>
  <c r="CU5"/>
  <c r="CZ16"/>
  <c r="CZ3"/>
  <c r="CZ20"/>
  <c r="BF24"/>
  <c r="BF25"/>
  <c r="BF26"/>
  <c r="CV10"/>
  <c r="CN4"/>
  <c r="BA24"/>
  <c r="BA25"/>
  <c r="BA26"/>
  <c r="BS10"/>
  <c r="CU11"/>
  <c r="CQ14"/>
  <c r="DK15"/>
  <c r="BC8" i="24"/>
  <c r="BE8"/>
  <c r="BM9"/>
  <c r="BM7"/>
  <c r="BM12"/>
  <c r="BG4"/>
  <c r="DK8"/>
  <c r="DF12"/>
  <c r="DJ8"/>
  <c r="BC13"/>
  <c r="BE13"/>
  <c r="CR5"/>
  <c r="CN7"/>
  <c r="G152"/>
  <c r="AZ169"/>
  <c r="BC3"/>
  <c r="BC4"/>
  <c r="BC5"/>
  <c r="BC6"/>
  <c r="BC7"/>
  <c r="BC9"/>
  <c r="BC10"/>
  <c r="BC11"/>
  <c r="BC12"/>
  <c r="BC14"/>
  <c r="BA177"/>
  <c r="Q3" i="25"/>
  <c r="BM14" i="24"/>
  <c r="DE14"/>
  <c r="CQ7"/>
  <c r="CW11"/>
  <c r="BO170"/>
  <c r="DJ13"/>
  <c r="CS10"/>
  <c r="DB10"/>
  <c r="CQ8"/>
  <c r="CO11"/>
  <c r="CS13"/>
  <c r="DB13"/>
  <c r="CW14"/>
  <c r="BN170"/>
  <c r="CQ4"/>
  <c r="CS5"/>
  <c r="DB5"/>
  <c r="BM6"/>
  <c r="CR10"/>
  <c r="CN11"/>
  <c r="CV11"/>
  <c r="CQ12"/>
  <c r="CV14"/>
  <c r="BA170"/>
  <c r="BL170"/>
  <c r="DB3"/>
  <c r="CV7"/>
  <c r="DK11"/>
  <c r="BG12"/>
  <c r="BT170"/>
  <c r="CN4"/>
  <c r="CV8"/>
  <c r="CV12"/>
  <c r="BE9"/>
  <c r="BH152"/>
  <c r="BH153"/>
  <c r="BH154"/>
  <c r="BR152"/>
  <c r="BR153"/>
  <c r="BR154"/>
  <c r="BE4"/>
  <c r="BE5"/>
  <c r="CV5"/>
  <c r="DJ5"/>
  <c r="CQ6"/>
  <c r="BS8"/>
  <c r="BE10"/>
  <c r="BZ10"/>
  <c r="BE12"/>
  <c r="BA158"/>
  <c r="BE7"/>
  <c r="CN8"/>
  <c r="BQ152"/>
  <c r="BQ153"/>
  <c r="BQ154"/>
  <c r="CR7"/>
  <c r="DS10"/>
  <c r="CP14"/>
  <c r="CP6"/>
  <c r="CW6"/>
  <c r="CP8"/>
  <c r="CW9"/>
  <c r="CO14"/>
  <c r="G153"/>
  <c r="CT3"/>
  <c r="CT5"/>
  <c r="CO6"/>
  <c r="CV6"/>
  <c r="CM6"/>
  <c r="CW7"/>
  <c r="CP7"/>
  <c r="CO8"/>
  <c r="CW8"/>
  <c r="CV9"/>
  <c r="CU11"/>
  <c r="CW12"/>
  <c r="CQ13"/>
  <c r="E155"/>
  <c r="CM3"/>
  <c r="CP10"/>
  <c r="DL3"/>
  <c r="CW10"/>
  <c r="DK3"/>
  <c r="DB7"/>
  <c r="CM8"/>
  <c r="CT8"/>
  <c r="DB9"/>
  <c r="CN10"/>
  <c r="CV10"/>
  <c r="CN12"/>
  <c r="CV13"/>
  <c r="CO10"/>
  <c r="DI3"/>
  <c r="CW4"/>
  <c r="CP5"/>
  <c r="CS9"/>
  <c r="CU10"/>
  <c r="DB12"/>
  <c r="CM13"/>
  <c r="G154"/>
  <c r="CP13"/>
  <c r="CU8"/>
  <c r="CW13"/>
  <c r="DH3"/>
  <c r="CV4"/>
  <c r="CP4"/>
  <c r="CW5"/>
  <c r="CP11"/>
  <c r="CT13"/>
  <c r="CQ14"/>
  <c r="BS3" i="18"/>
  <c r="BE12"/>
  <c r="DB12"/>
  <c r="BS4"/>
  <c r="BE8"/>
  <c r="CU8"/>
  <c r="BE14"/>
  <c r="BM17"/>
  <c r="BE4"/>
  <c r="CU9"/>
  <c r="BM9"/>
  <c r="CN12"/>
  <c r="DM4"/>
  <c r="BE6"/>
  <c r="CO11"/>
  <c r="BS12"/>
  <c r="CV15"/>
  <c r="DO10"/>
  <c r="CO7"/>
  <c r="DB14"/>
  <c r="BF42"/>
  <c r="BF43"/>
  <c r="CW13"/>
  <c r="BO42"/>
  <c r="BO43"/>
  <c r="G26"/>
  <c r="CQ7"/>
  <c r="DO4"/>
  <c r="CN4"/>
  <c r="DA3"/>
  <c r="DF7"/>
  <c r="DK9"/>
  <c r="DS12"/>
  <c r="DF15"/>
  <c r="CW16"/>
  <c r="CQ17"/>
  <c r="DK17"/>
  <c r="CQ5"/>
  <c r="DJ3"/>
  <c r="DG11"/>
  <c r="CW9"/>
  <c r="CV10"/>
  <c r="DH3"/>
  <c r="CN10"/>
  <c r="BE15"/>
  <c r="CO15"/>
  <c r="BE10"/>
  <c r="CV6"/>
  <c r="BE7"/>
  <c r="CZ8"/>
  <c r="BA29"/>
  <c r="CT10"/>
  <c r="CW11"/>
  <c r="CW17"/>
  <c r="BE11"/>
  <c r="DB4"/>
  <c r="CW5"/>
  <c r="DF12"/>
  <c r="BB42"/>
  <c r="BB43"/>
  <c r="BL42"/>
  <c r="BL43"/>
  <c r="DB3"/>
  <c r="DB20"/>
  <c r="CM17"/>
  <c r="DB13"/>
  <c r="BE17"/>
  <c r="E27"/>
  <c r="DJ6"/>
  <c r="CW7"/>
  <c r="CP14"/>
  <c r="CW14"/>
  <c r="CP9"/>
  <c r="DG3"/>
  <c r="DB6"/>
  <c r="DB10"/>
  <c r="DN15"/>
  <c r="CT14"/>
  <c r="CR4"/>
  <c r="DB5"/>
  <c r="DN10"/>
  <c r="BS14"/>
  <c r="DJ14"/>
  <c r="BG15"/>
  <c r="CP16"/>
  <c r="G25"/>
  <c r="CZ3" i="17"/>
  <c r="CV6"/>
  <c r="BZ12"/>
  <c r="BO41"/>
  <c r="CU4"/>
  <c r="CN8"/>
  <c r="CA5"/>
  <c r="BS6"/>
  <c r="BY13"/>
  <c r="BM4"/>
  <c r="CA11"/>
  <c r="CS4"/>
  <c r="DB3"/>
  <c r="DF5"/>
  <c r="CO7"/>
  <c r="CN6"/>
  <c r="DA6"/>
  <c r="BM7"/>
  <c r="BC8"/>
  <c r="BE8"/>
  <c r="CU8"/>
  <c r="BZ8"/>
  <c r="BC10"/>
  <c r="BE10"/>
  <c r="CT10"/>
  <c r="CN12"/>
  <c r="BM12"/>
  <c r="CU13"/>
  <c r="BC16"/>
  <c r="BE16"/>
  <c r="DB16"/>
  <c r="BR41"/>
  <c r="BP3"/>
  <c r="CR4"/>
  <c r="CW5"/>
  <c r="CP5"/>
  <c r="BC7"/>
  <c r="BE7"/>
  <c r="DB7"/>
  <c r="CT8"/>
  <c r="CS10"/>
  <c r="DB10"/>
  <c r="CZ11"/>
  <c r="BC12"/>
  <c r="BE12"/>
  <c r="CM13"/>
  <c r="CT13"/>
  <c r="BS14"/>
  <c r="AZ40"/>
  <c r="BX10"/>
  <c r="CV12"/>
  <c r="CV13"/>
  <c r="BQ23"/>
  <c r="BQ24"/>
  <c r="BQ25"/>
  <c r="BD41"/>
  <c r="CQ4"/>
  <c r="DA14"/>
  <c r="CR10"/>
  <c r="BA41"/>
  <c r="BL41"/>
  <c r="CO4"/>
  <c r="CV4"/>
  <c r="CM4"/>
  <c r="CM5"/>
  <c r="CT5"/>
  <c r="DM6"/>
  <c r="CR7"/>
  <c r="DG7"/>
  <c r="CB8"/>
  <c r="CQ9"/>
  <c r="BG10"/>
  <c r="CO11"/>
  <c r="CW11"/>
  <c r="CR12"/>
  <c r="CW14"/>
  <c r="DJ14"/>
  <c r="CQ16"/>
  <c r="DE16"/>
  <c r="DL4"/>
  <c r="CO12"/>
  <c r="BH23"/>
  <c r="BH24"/>
  <c r="DK4"/>
  <c r="CV5"/>
  <c r="CS16"/>
  <c r="CR3"/>
  <c r="DN13"/>
  <c r="BA29"/>
  <c r="CN4"/>
  <c r="BZ4"/>
  <c r="CS5"/>
  <c r="DN5"/>
  <c r="CP6"/>
  <c r="DJ6"/>
  <c r="CQ7"/>
  <c r="CP9"/>
  <c r="BO23"/>
  <c r="DE10"/>
  <c r="CN11"/>
  <c r="CV11"/>
  <c r="CQ12"/>
  <c r="BG13"/>
  <c r="CA13"/>
  <c r="BC14"/>
  <c r="BE14"/>
  <c r="CV14"/>
  <c r="CP16"/>
  <c r="CW16"/>
  <c r="BZ16"/>
  <c r="CV8"/>
  <c r="CV9"/>
  <c r="DB12"/>
  <c r="CS13"/>
  <c r="BN41"/>
  <c r="CW4"/>
  <c r="CU5"/>
  <c r="CS7"/>
  <c r="DK9"/>
  <c r="CP11"/>
  <c r="DL11"/>
  <c r="CS12"/>
  <c r="DN12"/>
  <c r="CP14"/>
  <c r="CR16"/>
  <c r="BT41"/>
  <c r="BC4"/>
  <c r="BE4"/>
  <c r="CU16"/>
  <c r="BY4"/>
  <c r="DN4"/>
  <c r="CW6"/>
  <c r="CP7"/>
  <c r="CW7"/>
  <c r="BZ7"/>
  <c r="CO8"/>
  <c r="CW8"/>
  <c r="CO9"/>
  <c r="CW9"/>
  <c r="BZ10"/>
  <c r="CM11"/>
  <c r="CU11"/>
  <c r="CW12"/>
  <c r="CW13"/>
  <c r="DF13"/>
  <c r="CN14"/>
  <c r="CO16"/>
  <c r="CA16"/>
  <c r="BY16"/>
  <c r="CP5" i="15"/>
  <c r="CU6"/>
  <c r="BE7"/>
  <c r="CN11"/>
  <c r="E23"/>
  <c r="CP7"/>
  <c r="BE10"/>
  <c r="BG13"/>
  <c r="DE13"/>
  <c r="BT38"/>
  <c r="BT39"/>
  <c r="DB9"/>
  <c r="BM10"/>
  <c r="BM13"/>
  <c r="DL7"/>
  <c r="BM12"/>
  <c r="G22"/>
  <c r="BS4"/>
  <c r="BE5"/>
  <c r="G21"/>
  <c r="CV6"/>
  <c r="BR20"/>
  <c r="BR21"/>
  <c r="BR22"/>
  <c r="CO4"/>
  <c r="CN6"/>
  <c r="DN6"/>
  <c r="BN20"/>
  <c r="BN21"/>
  <c r="BN22"/>
  <c r="CQ10"/>
  <c r="DE10"/>
  <c r="DK12"/>
  <c r="BH20"/>
  <c r="BH21"/>
  <c r="BQ20"/>
  <c r="BQ21"/>
  <c r="BQ22"/>
  <c r="DH3"/>
  <c r="BE4"/>
  <c r="BL20"/>
  <c r="BL21"/>
  <c r="BL22"/>
  <c r="CR5"/>
  <c r="DE5"/>
  <c r="CM6"/>
  <c r="DJ6"/>
  <c r="BE8"/>
  <c r="DB8"/>
  <c r="DN8"/>
  <c r="BG10"/>
  <c r="BO20"/>
  <c r="CT11"/>
  <c r="DB11"/>
  <c r="DJ12"/>
  <c r="CW13"/>
  <c r="DA9"/>
  <c r="BK20"/>
  <c r="BK21"/>
  <c r="BK22"/>
  <c r="DB7"/>
  <c r="DK9"/>
  <c r="CV10"/>
  <c r="DN10"/>
  <c r="CP12"/>
  <c r="CW12"/>
  <c r="CV13"/>
  <c r="DN13"/>
  <c r="BD38"/>
  <c r="BD39"/>
  <c r="BO38"/>
  <c r="BO39"/>
  <c r="CR3"/>
  <c r="DJ4"/>
  <c r="BG5"/>
  <c r="CW5"/>
  <c r="CZ6"/>
  <c r="CS8"/>
  <c r="DJ9"/>
  <c r="CZ11"/>
  <c r="DH12"/>
  <c r="CV11"/>
  <c r="CZ12"/>
  <c r="CP6"/>
  <c r="CY6"/>
  <c r="CW9"/>
  <c r="CO12"/>
  <c r="BL38"/>
  <c r="BL39"/>
  <c r="DR3"/>
  <c r="BM5"/>
  <c r="DL5"/>
  <c r="DA6"/>
  <c r="DK7"/>
  <c r="BE9"/>
  <c r="CV9"/>
  <c r="BE12"/>
  <c r="DA12"/>
  <c r="BE13"/>
  <c r="CR13"/>
  <c r="CN8"/>
  <c r="BN38"/>
  <c r="BN39"/>
  <c r="CV5"/>
  <c r="CO9"/>
  <c r="DB10"/>
  <c r="DB12"/>
  <c r="DB13"/>
  <c r="AZ14"/>
  <c r="AZ15"/>
  <c r="CT3"/>
  <c r="DB3"/>
  <c r="DN3"/>
  <c r="CP4"/>
  <c r="CW4"/>
  <c r="CU4"/>
  <c r="DB5"/>
  <c r="CW6"/>
  <c r="DJ7"/>
  <c r="CW8"/>
  <c r="CN9"/>
  <c r="BS10"/>
  <c r="CW11"/>
  <c r="BS12"/>
  <c r="BB39" i="16"/>
  <c r="BB40"/>
  <c r="CN23"/>
  <c r="CN32"/>
  <c r="CN22"/>
  <c r="CN26"/>
  <c r="CN28"/>
  <c r="CN25"/>
  <c r="CN21"/>
  <c r="CN31"/>
  <c r="CN27"/>
  <c r="CN30"/>
  <c r="CN29"/>
  <c r="CN24"/>
  <c r="CV28"/>
  <c r="CV23"/>
  <c r="CV25"/>
  <c r="CV32"/>
  <c r="CV27"/>
  <c r="CV22"/>
  <c r="CV30"/>
  <c r="CV24"/>
  <c r="CV31"/>
  <c r="CV26"/>
  <c r="CV21"/>
  <c r="CV29"/>
  <c r="DB22"/>
  <c r="DB28"/>
  <c r="DB31"/>
  <c r="DB21"/>
  <c r="DB26"/>
  <c r="DB32"/>
  <c r="DB27"/>
  <c r="DB24"/>
  <c r="DB29"/>
  <c r="DB30"/>
  <c r="DB25"/>
  <c r="DB23"/>
  <c r="DR3"/>
  <c r="DA28"/>
  <c r="DA30"/>
  <c r="DA22"/>
  <c r="DA29"/>
  <c r="DA21"/>
  <c r="DA27"/>
  <c r="DA26"/>
  <c r="DA25"/>
  <c r="DA31"/>
  <c r="DA32"/>
  <c r="DA23"/>
  <c r="DA24"/>
  <c r="CO31"/>
  <c r="CO26"/>
  <c r="CO29"/>
  <c r="CO22"/>
  <c r="CO24"/>
  <c r="CO21"/>
  <c r="CO27"/>
  <c r="CO25"/>
  <c r="CO30"/>
  <c r="CO28"/>
  <c r="CO23"/>
  <c r="CO32"/>
  <c r="CW24"/>
  <c r="CW28"/>
  <c r="CW30"/>
  <c r="CW27"/>
  <c r="CW29"/>
  <c r="CW25"/>
  <c r="CW32"/>
  <c r="CW22"/>
  <c r="CW26"/>
  <c r="CW23"/>
  <c r="CW21"/>
  <c r="CW31"/>
  <c r="CP9"/>
  <c r="BE8"/>
  <c r="BE13"/>
  <c r="CS21"/>
  <c r="CS26"/>
  <c r="CS22"/>
  <c r="CS23"/>
  <c r="CS28"/>
  <c r="CS24"/>
  <c r="CS27"/>
  <c r="CS29"/>
  <c r="CS31"/>
  <c r="CS30"/>
  <c r="CS32"/>
  <c r="CS25"/>
  <c r="CR21"/>
  <c r="CR27"/>
  <c r="CR29"/>
  <c r="CR32"/>
  <c r="CR23"/>
  <c r="CR30"/>
  <c r="CR25"/>
  <c r="CR24"/>
  <c r="CR31"/>
  <c r="CR28"/>
  <c r="CR22"/>
  <c r="CR26"/>
  <c r="CZ31"/>
  <c r="CZ32"/>
  <c r="CZ30"/>
  <c r="CZ29"/>
  <c r="CZ28"/>
  <c r="CZ25"/>
  <c r="CZ21"/>
  <c r="CZ27"/>
  <c r="CZ24"/>
  <c r="CZ23"/>
  <c r="CZ26"/>
  <c r="CZ22"/>
  <c r="BM15"/>
  <c r="BE5"/>
  <c r="BE9"/>
  <c r="DE9"/>
  <c r="BE12"/>
  <c r="BL57"/>
  <c r="CU30"/>
  <c r="CU32"/>
  <c r="CU26"/>
  <c r="CU24"/>
  <c r="CU22"/>
  <c r="CU23"/>
  <c r="CU31"/>
  <c r="CU25"/>
  <c r="CU21"/>
  <c r="CU29"/>
  <c r="CU27"/>
  <c r="CU28"/>
  <c r="CQ21"/>
  <c r="CQ26"/>
  <c r="CQ24"/>
  <c r="CQ30"/>
  <c r="CQ29"/>
  <c r="CQ27"/>
  <c r="CQ22"/>
  <c r="CQ28"/>
  <c r="CQ31"/>
  <c r="CQ32"/>
  <c r="CQ25"/>
  <c r="CQ23"/>
  <c r="CY26"/>
  <c r="CY22"/>
  <c r="CY25"/>
  <c r="CY24"/>
  <c r="CY30"/>
  <c r="CY21"/>
  <c r="CY23"/>
  <c r="CY27"/>
  <c r="CY32"/>
  <c r="CY29"/>
  <c r="CY28"/>
  <c r="CY31"/>
  <c r="BM10"/>
  <c r="BM18"/>
  <c r="BE4"/>
  <c r="DK4"/>
  <c r="CM7"/>
  <c r="CM30"/>
  <c r="CM28"/>
  <c r="CM21"/>
  <c r="CM23"/>
  <c r="CM31"/>
  <c r="CM32"/>
  <c r="CM27"/>
  <c r="CM25"/>
  <c r="CM29"/>
  <c r="CM26"/>
  <c r="CM24"/>
  <c r="CM22"/>
  <c r="CT23"/>
  <c r="CT32"/>
  <c r="CT26"/>
  <c r="CT22"/>
  <c r="CT30"/>
  <c r="CT29"/>
  <c r="CT25"/>
  <c r="CT24"/>
  <c r="CT31"/>
  <c r="CT28"/>
  <c r="CT21"/>
  <c r="CT27"/>
  <c r="CP29"/>
  <c r="CP25"/>
  <c r="CP21"/>
  <c r="CP30"/>
  <c r="CP23"/>
  <c r="CP27"/>
  <c r="CP22"/>
  <c r="CP32"/>
  <c r="CP31"/>
  <c r="CP24"/>
  <c r="CP28"/>
  <c r="CP26"/>
  <c r="BE15"/>
  <c r="BE18"/>
  <c r="CT4"/>
  <c r="DJ20"/>
  <c r="G41"/>
  <c r="BL58"/>
  <c r="BA45"/>
  <c r="CT3"/>
  <c r="CT35"/>
  <c r="DB19"/>
  <c r="BG5"/>
  <c r="CN10"/>
  <c r="CQ7"/>
  <c r="CW9"/>
  <c r="CR4"/>
  <c r="BS4"/>
  <c r="CP5"/>
  <c r="CO5"/>
  <c r="BG7"/>
  <c r="DF7"/>
  <c r="CS9"/>
  <c r="BS17"/>
  <c r="DL18"/>
  <c r="BS20"/>
  <c r="DK20"/>
  <c r="CP8"/>
  <c r="CU16"/>
  <c r="DB10"/>
  <c r="CT11"/>
  <c r="DL15"/>
  <c r="CQ17"/>
  <c r="BH39"/>
  <c r="BH40"/>
  <c r="BQ57"/>
  <c r="CP15"/>
  <c r="DB4"/>
  <c r="CU5"/>
  <c r="DB11"/>
  <c r="CT20"/>
  <c r="CT10"/>
  <c r="DJ17"/>
  <c r="DE18"/>
  <c r="DK19"/>
  <c r="CP20"/>
  <c r="E42"/>
  <c r="CM16"/>
  <c r="BI57"/>
  <c r="CQ4"/>
  <c r="DE4"/>
  <c r="CT5"/>
  <c r="DN5"/>
  <c r="CR15"/>
  <c r="CO17"/>
  <c r="BO57"/>
  <c r="DG3"/>
  <c r="DB5"/>
  <c r="DM5"/>
  <c r="CZ14"/>
  <c r="BE7"/>
  <c r="DB20"/>
  <c r="CS8"/>
  <c r="BS9"/>
  <c r="CY11"/>
  <c r="BS12"/>
  <c r="DK12"/>
  <c r="BE17"/>
  <c r="CW13"/>
  <c r="BF57"/>
  <c r="DH3"/>
  <c r="CT8"/>
  <c r="DI17"/>
  <c r="G40"/>
  <c r="BB57"/>
  <c r="BN57"/>
  <c r="CQ3"/>
  <c r="CP6"/>
  <c r="DO8"/>
  <c r="CQ9"/>
  <c r="DE10"/>
  <c r="BG13"/>
  <c r="BG15"/>
  <c r="CU15"/>
  <c r="BE16"/>
  <c r="DS32"/>
  <c r="BM8" i="14"/>
  <c r="BE4"/>
  <c r="CU4"/>
  <c r="BM5"/>
  <c r="CZ8"/>
  <c r="BE11"/>
  <c r="BE19"/>
  <c r="DE15"/>
  <c r="BM9"/>
  <c r="DK10"/>
  <c r="DJ11"/>
  <c r="DJ4"/>
  <c r="CO7"/>
  <c r="DL5"/>
  <c r="BE7"/>
  <c r="CV7"/>
  <c r="CU10"/>
  <c r="DM4"/>
  <c r="CV20"/>
  <c r="CP18"/>
  <c r="CM4"/>
  <c r="BS11"/>
  <c r="BM18"/>
  <c r="DQ8"/>
  <c r="BS3"/>
  <c r="BG10"/>
  <c r="DA12"/>
  <c r="CW22"/>
  <c r="CW21"/>
  <c r="CW23"/>
  <c r="CN23"/>
  <c r="CN22"/>
  <c r="CN21"/>
  <c r="CT22"/>
  <c r="CT21"/>
  <c r="CT23"/>
  <c r="CZ17"/>
  <c r="CZ23"/>
  <c r="CZ22"/>
  <c r="CZ21"/>
  <c r="CP21"/>
  <c r="CP22"/>
  <c r="CP23"/>
  <c r="CU18"/>
  <c r="CR3"/>
  <c r="CY14"/>
  <c r="BG16"/>
  <c r="DJ19"/>
  <c r="CN5"/>
  <c r="BE18"/>
  <c r="DK7"/>
  <c r="CV13"/>
  <c r="CV12"/>
  <c r="CA13"/>
  <c r="DJ15"/>
  <c r="BM17"/>
  <c r="BG18"/>
  <c r="DF18"/>
  <c r="BL48"/>
  <c r="CU21"/>
  <c r="CU23"/>
  <c r="CU22"/>
  <c r="DA23"/>
  <c r="DA21"/>
  <c r="DA22"/>
  <c r="CS20"/>
  <c r="CS22"/>
  <c r="CS23"/>
  <c r="CS21"/>
  <c r="CV5"/>
  <c r="BE12"/>
  <c r="DK13"/>
  <c r="DL8"/>
  <c r="BS7"/>
  <c r="DJ7"/>
  <c r="CO9"/>
  <c r="CU9"/>
  <c r="BE10"/>
  <c r="BS10"/>
  <c r="BS12"/>
  <c r="DK18"/>
  <c r="CP19"/>
  <c r="DB22"/>
  <c r="DB23"/>
  <c r="DB21"/>
  <c r="CV18"/>
  <c r="BL30"/>
  <c r="BL31"/>
  <c r="BL32"/>
  <c r="DN7"/>
  <c r="DM3"/>
  <c r="DA4"/>
  <c r="CU8"/>
  <c r="CV8"/>
  <c r="DE12"/>
  <c r="CO23"/>
  <c r="CO21"/>
  <c r="CO22"/>
  <c r="BN48"/>
  <c r="CV22"/>
  <c r="CV21"/>
  <c r="CV23"/>
  <c r="CM23"/>
  <c r="CM21"/>
  <c r="CM22"/>
  <c r="CR23"/>
  <c r="CR22"/>
  <c r="CR21"/>
  <c r="CQ21"/>
  <c r="CQ23"/>
  <c r="CQ22"/>
  <c r="CY21"/>
  <c r="CY23"/>
  <c r="CY22"/>
  <c r="DN3"/>
  <c r="BE20"/>
  <c r="DG3"/>
  <c r="CV4"/>
  <c r="CP7"/>
  <c r="CN8"/>
  <c r="DB11"/>
  <c r="BS15"/>
  <c r="DK15"/>
  <c r="CV17"/>
  <c r="CU19"/>
  <c r="BS20"/>
  <c r="E33"/>
  <c r="G32"/>
  <c r="G31"/>
  <c r="BN49"/>
  <c r="BE20" i="13"/>
  <c r="DL13"/>
  <c r="BM4"/>
  <c r="DJ14"/>
  <c r="BE17"/>
  <c r="DK17"/>
  <c r="DJ20"/>
  <c r="BM10"/>
  <c r="DE20"/>
  <c r="BS6"/>
  <c r="BG18"/>
  <c r="CO4"/>
  <c r="DK9"/>
  <c r="BG13"/>
  <c r="DK13"/>
  <c r="BE5"/>
  <c r="BS15"/>
  <c r="G29"/>
  <c r="BS18"/>
  <c r="BH29"/>
  <c r="BE6"/>
  <c r="BG5"/>
  <c r="BE7"/>
  <c r="DL10"/>
  <c r="DL12"/>
  <c r="DK18"/>
  <c r="DJ4"/>
  <c r="BM16"/>
  <c r="CN7"/>
  <c r="DK7"/>
  <c r="DK10"/>
  <c r="BE12"/>
  <c r="DJ12"/>
  <c r="BE14"/>
  <c r="BM15"/>
  <c r="BE18"/>
  <c r="DJ18"/>
  <c r="BM8"/>
  <c r="BG10"/>
  <c r="BM7"/>
  <c r="BE10"/>
  <c r="BS20"/>
  <c r="CP17"/>
  <c r="DH3"/>
  <c r="BE4"/>
  <c r="DA4"/>
  <c r="CB5"/>
  <c r="CN6"/>
  <c r="CU6"/>
  <c r="CW12"/>
  <c r="BE15"/>
  <c r="DL16"/>
  <c r="BM18"/>
  <c r="BD45"/>
  <c r="BO45"/>
  <c r="DG3"/>
  <c r="BK27"/>
  <c r="BK28"/>
  <c r="BK29"/>
  <c r="BS4"/>
  <c r="DK4"/>
  <c r="DE5"/>
  <c r="CM6"/>
  <c r="DJ6"/>
  <c r="DL8"/>
  <c r="DJ9"/>
  <c r="CB16"/>
  <c r="CO17"/>
  <c r="CW17"/>
  <c r="CO20"/>
  <c r="BM20"/>
  <c r="DI3"/>
  <c r="BX18"/>
  <c r="DB7"/>
  <c r="CR3"/>
  <c r="CO18"/>
  <c r="DB10"/>
  <c r="BE9"/>
  <c r="BE13"/>
  <c r="CO14"/>
  <c r="BA33"/>
  <c r="CT3"/>
  <c r="CT23"/>
  <c r="DB3"/>
  <c r="BM5"/>
  <c r="BS7"/>
  <c r="DJ7"/>
  <c r="CW8"/>
  <c r="CN9"/>
  <c r="BS10"/>
  <c r="CW11"/>
  <c r="BS12"/>
  <c r="DA17"/>
  <c r="G28"/>
  <c r="BO27"/>
  <c r="CW20"/>
  <c r="BX4"/>
  <c r="CW5"/>
  <c r="CW9"/>
  <c r="CO12"/>
  <c r="DB13"/>
  <c r="DK15"/>
  <c r="CA18"/>
  <c r="CP14"/>
  <c r="DJ15"/>
  <c r="CN17"/>
  <c r="E30"/>
  <c r="BT45"/>
  <c r="CW4"/>
  <c r="CU4"/>
  <c r="DB5"/>
  <c r="DA6"/>
  <c r="CN11"/>
  <c r="CN14"/>
  <c r="CU14"/>
  <c r="CP15"/>
  <c r="BS17"/>
  <c r="CQ18"/>
  <c r="DE18"/>
  <c r="BG19"/>
  <c r="DK20"/>
  <c r="CW13"/>
  <c r="BZ5"/>
  <c r="BL45"/>
  <c r="DA12"/>
  <c r="CW14"/>
  <c r="CW16"/>
  <c r="CW19"/>
  <c r="DM3"/>
  <c r="CM4"/>
  <c r="CA5"/>
  <c r="CO6"/>
  <c r="CW6"/>
  <c r="BS9"/>
  <c r="CM11"/>
  <c r="DK12"/>
  <c r="DE13"/>
  <c r="CM14"/>
  <c r="BE16"/>
  <c r="DO20"/>
  <c r="BH23" i="12"/>
  <c r="DK4"/>
  <c r="CV6"/>
  <c r="CN11"/>
  <c r="BS12"/>
  <c r="G23"/>
  <c r="DA3"/>
  <c r="BE4"/>
  <c r="CN4"/>
  <c r="BF39"/>
  <c r="BF40"/>
  <c r="CT6"/>
  <c r="DK14"/>
  <c r="CM11"/>
  <c r="CS8"/>
  <c r="BQ21"/>
  <c r="BQ22"/>
  <c r="BQ23"/>
  <c r="DB6"/>
  <c r="CW6"/>
  <c r="DK6"/>
  <c r="CZ9"/>
  <c r="DL12"/>
  <c r="DR8"/>
  <c r="CQ9"/>
  <c r="DJ9"/>
  <c r="DK12"/>
  <c r="CY14"/>
  <c r="CP9"/>
  <c r="DI9"/>
  <c r="CA10"/>
  <c r="CO14"/>
  <c r="G22"/>
  <c r="CZ3"/>
  <c r="DI3"/>
  <c r="DL4"/>
  <c r="CP6"/>
  <c r="CY6"/>
  <c r="DB8"/>
  <c r="BS9"/>
  <c r="BE11"/>
  <c r="BE12"/>
  <c r="DB12"/>
  <c r="CS13"/>
  <c r="BS14"/>
  <c r="BD39"/>
  <c r="DF4"/>
  <c r="CN6"/>
  <c r="BE7"/>
  <c r="CW9"/>
  <c r="CW14"/>
  <c r="CS3"/>
  <c r="CV9"/>
  <c r="CZ11"/>
  <c r="CV14"/>
  <c r="CN13"/>
  <c r="BL39"/>
  <c r="BL40"/>
  <c r="CR4"/>
  <c r="CU5"/>
  <c r="CW8"/>
  <c r="BM9"/>
  <c r="DB10"/>
  <c r="CY11"/>
  <c r="DJ11"/>
  <c r="CP12"/>
  <c r="CW12"/>
  <c r="CN14"/>
  <c r="CU14"/>
  <c r="BO39"/>
  <c r="BO40"/>
  <c r="DA4"/>
  <c r="CW5"/>
  <c r="CQ5"/>
  <c r="DB7"/>
  <c r="DJ12"/>
  <c r="BN39"/>
  <c r="CS7"/>
  <c r="CQ12"/>
  <c r="CW13"/>
  <c r="BE14"/>
  <c r="CQ4"/>
  <c r="CT5"/>
  <c r="DB5"/>
  <c r="DN5"/>
  <c r="CQ7"/>
  <c r="DE7"/>
  <c r="CN8"/>
  <c r="BE10"/>
  <c r="CQ10"/>
  <c r="DB3"/>
  <c r="DB17"/>
  <c r="CW10"/>
  <c r="CT11"/>
  <c r="CP14"/>
  <c r="DN10"/>
  <c r="BT39"/>
  <c r="BT40"/>
  <c r="BA25"/>
  <c r="BS3"/>
  <c r="CW4"/>
  <c r="CS5"/>
  <c r="DM5"/>
  <c r="CZ6"/>
  <c r="DJ6"/>
  <c r="BG7"/>
  <c r="BE8"/>
  <c r="CN9"/>
  <c r="BA26"/>
  <c r="CS10"/>
  <c r="DS81" i="24"/>
  <c r="DS4"/>
  <c r="DS84"/>
  <c r="DS6"/>
  <c r="DS11"/>
  <c r="DS14"/>
  <c r="BS3"/>
  <c r="CS3"/>
  <c r="DA3"/>
  <c r="DJ3"/>
  <c r="DR3"/>
  <c r="DE4"/>
  <c r="DM4"/>
  <c r="CQ5"/>
  <c r="CY5"/>
  <c r="DH5"/>
  <c r="CT6"/>
  <c r="DB6"/>
  <c r="DK6"/>
  <c r="BG7"/>
  <c r="CO7"/>
  <c r="DF7"/>
  <c r="DN7"/>
  <c r="CR8"/>
  <c r="CZ8"/>
  <c r="DI8"/>
  <c r="CM9"/>
  <c r="CU9"/>
  <c r="DL9"/>
  <c r="BY10"/>
  <c r="DG10"/>
  <c r="BE11"/>
  <c r="BS11"/>
  <c r="CS11"/>
  <c r="DA11"/>
  <c r="DJ11"/>
  <c r="DE12"/>
  <c r="DM12"/>
  <c r="CY13"/>
  <c r="DH13"/>
  <c r="CT14"/>
  <c r="DB14"/>
  <c r="DK14"/>
  <c r="BF152"/>
  <c r="BF153"/>
  <c r="BF154"/>
  <c r="BA157"/>
  <c r="BK170"/>
  <c r="CR3"/>
  <c r="CZ3"/>
  <c r="DQ3"/>
  <c r="BM4"/>
  <c r="CM4"/>
  <c r="CU4"/>
  <c r="BE6"/>
  <c r="BS6"/>
  <c r="CS6"/>
  <c r="DA6"/>
  <c r="DE7"/>
  <c r="CY8"/>
  <c r="DH8"/>
  <c r="CT9"/>
  <c r="DK9"/>
  <c r="BG10"/>
  <c r="BX10"/>
  <c r="DF10"/>
  <c r="DN10"/>
  <c r="CR11"/>
  <c r="CZ11"/>
  <c r="CM12"/>
  <c r="CU12"/>
  <c r="BE14"/>
  <c r="BS14"/>
  <c r="CS14"/>
  <c r="DA14"/>
  <c r="DJ14"/>
  <c r="BD152"/>
  <c r="BD153"/>
  <c r="BD154"/>
  <c r="BO152"/>
  <c r="D155"/>
  <c r="BJ170"/>
  <c r="BR170"/>
  <c r="CQ3"/>
  <c r="CY3"/>
  <c r="DP3"/>
  <c r="CT4"/>
  <c r="DB4"/>
  <c r="DK4"/>
  <c r="BG5"/>
  <c r="CO5"/>
  <c r="DF5"/>
  <c r="CR6"/>
  <c r="CZ6"/>
  <c r="DI6"/>
  <c r="CM7"/>
  <c r="CU7"/>
  <c r="DL7"/>
  <c r="DG8"/>
  <c r="BS9"/>
  <c r="DA9"/>
  <c r="DJ9"/>
  <c r="DE10"/>
  <c r="DM10"/>
  <c r="CQ11"/>
  <c r="CY11"/>
  <c r="DH11"/>
  <c r="CT12"/>
  <c r="DK12"/>
  <c r="BG13"/>
  <c r="CO13"/>
  <c r="DF13"/>
  <c r="DN13"/>
  <c r="CR14"/>
  <c r="CZ14"/>
  <c r="DI14"/>
  <c r="BB152"/>
  <c r="BB153"/>
  <c r="BB154"/>
  <c r="BN152"/>
  <c r="BN153"/>
  <c r="BN154"/>
  <c r="BI170"/>
  <c r="BQ170"/>
  <c r="BY3"/>
  <c r="CP3"/>
  <c r="DG3"/>
  <c r="BS4"/>
  <c r="CS4"/>
  <c r="DA4"/>
  <c r="CN5"/>
  <c r="CY6"/>
  <c r="DH6"/>
  <c r="CT7"/>
  <c r="BG8"/>
  <c r="DF8"/>
  <c r="DN8"/>
  <c r="CR9"/>
  <c r="CZ9"/>
  <c r="BM10"/>
  <c r="CM10"/>
  <c r="DG11"/>
  <c r="BS12"/>
  <c r="CS12"/>
  <c r="DA12"/>
  <c r="CN13"/>
  <c r="DE13"/>
  <c r="CY14"/>
  <c r="DH14"/>
  <c r="BA152"/>
  <c r="BA153"/>
  <c r="BL152"/>
  <c r="BL153"/>
  <c r="BL154"/>
  <c r="BA156"/>
  <c r="BH170"/>
  <c r="BG3"/>
  <c r="BX3"/>
  <c r="CO3"/>
  <c r="CW3"/>
  <c r="CR4"/>
  <c r="CZ4"/>
  <c r="DI4"/>
  <c r="BM5"/>
  <c r="CM5"/>
  <c r="CU5"/>
  <c r="DL5"/>
  <c r="DG6"/>
  <c r="BS7"/>
  <c r="CS7"/>
  <c r="DA7"/>
  <c r="DJ7"/>
  <c r="DE8"/>
  <c r="DM8"/>
  <c r="CQ9"/>
  <c r="CY9"/>
  <c r="DH9"/>
  <c r="CT10"/>
  <c r="DK10"/>
  <c r="BG11"/>
  <c r="DF11"/>
  <c r="CR12"/>
  <c r="CZ12"/>
  <c r="DI12"/>
  <c r="BM13"/>
  <c r="CU13"/>
  <c r="DL13"/>
  <c r="DG14"/>
  <c r="AZ146"/>
  <c r="AZ147"/>
  <c r="BK152"/>
  <c r="BK153"/>
  <c r="BU152"/>
  <c r="BF170"/>
  <c r="CN3"/>
  <c r="CV3"/>
  <c r="DE3"/>
  <c r="DM3"/>
  <c r="CY4"/>
  <c r="DK5"/>
  <c r="BG6"/>
  <c r="DN6"/>
  <c r="CZ7"/>
  <c r="DI7"/>
  <c r="BM8"/>
  <c r="DL8"/>
  <c r="CP9"/>
  <c r="BS10"/>
  <c r="DA10"/>
  <c r="DJ10"/>
  <c r="DM11"/>
  <c r="CY12"/>
  <c r="DK13"/>
  <c r="BG14"/>
  <c r="DN14"/>
  <c r="BJ152"/>
  <c r="BJ153"/>
  <c r="BJ154"/>
  <c r="BT152"/>
  <c r="BT153"/>
  <c r="BT154"/>
  <c r="BD170"/>
  <c r="BM3"/>
  <c r="CU3"/>
  <c r="BS5"/>
  <c r="DA5"/>
  <c r="CN6"/>
  <c r="CY7"/>
  <c r="DB8"/>
  <c r="BG9"/>
  <c r="CO9"/>
  <c r="DN9"/>
  <c r="CZ10"/>
  <c r="BM11"/>
  <c r="CM11"/>
  <c r="CP12"/>
  <c r="BS13"/>
  <c r="DA13"/>
  <c r="CN14"/>
  <c r="BI152"/>
  <c r="BI153"/>
  <c r="BI154"/>
  <c r="BB170"/>
  <c r="BU170"/>
  <c r="CO4"/>
  <c r="CZ5"/>
  <c r="CU6"/>
  <c r="CS8"/>
  <c r="DA8"/>
  <c r="CN9"/>
  <c r="CQ10"/>
  <c r="CY10"/>
  <c r="CT11"/>
  <c r="DB11"/>
  <c r="CO12"/>
  <c r="CR13"/>
  <c r="CZ13"/>
  <c r="CM14"/>
  <c r="CU14"/>
  <c r="DO8" i="23"/>
  <c r="BL39"/>
  <c r="DS6"/>
  <c r="BQ22"/>
  <c r="DS7"/>
  <c r="DS11"/>
  <c r="DO3"/>
  <c r="CQ6"/>
  <c r="CW8"/>
  <c r="CR9"/>
  <c r="DQ9"/>
  <c r="CU10"/>
  <c r="DO11"/>
  <c r="CU5"/>
  <c r="DA7"/>
  <c r="AZ14"/>
  <c r="AZ15"/>
  <c r="BU20"/>
  <c r="BF38"/>
  <c r="BF39"/>
  <c r="BS3"/>
  <c r="CS3"/>
  <c r="DA3"/>
  <c r="DA16"/>
  <c r="DJ3"/>
  <c r="DR3"/>
  <c r="CN4"/>
  <c r="DE4"/>
  <c r="DM4"/>
  <c r="CQ5"/>
  <c r="CY5"/>
  <c r="DH5"/>
  <c r="CT6"/>
  <c r="DB6"/>
  <c r="DK6"/>
  <c r="BG7"/>
  <c r="CO7"/>
  <c r="DF7"/>
  <c r="CR8"/>
  <c r="CZ8"/>
  <c r="DI8"/>
  <c r="CM9"/>
  <c r="CU9"/>
  <c r="DL9"/>
  <c r="DG10"/>
  <c r="BE11"/>
  <c r="BS11"/>
  <c r="CS11"/>
  <c r="DA11"/>
  <c r="DJ11"/>
  <c r="CN12"/>
  <c r="DE12"/>
  <c r="DM12"/>
  <c r="CY13"/>
  <c r="DH13"/>
  <c r="BF20"/>
  <c r="BF21"/>
  <c r="BF22"/>
  <c r="BA25"/>
  <c r="BK38"/>
  <c r="BK39"/>
  <c r="CW3"/>
  <c r="CW16"/>
  <c r="CP6"/>
  <c r="DP9"/>
  <c r="CO11"/>
  <c r="CM13"/>
  <c r="BK20"/>
  <c r="BK21"/>
  <c r="BO38"/>
  <c r="BO39"/>
  <c r="CR3"/>
  <c r="CZ3"/>
  <c r="CZ16"/>
  <c r="DI3"/>
  <c r="DQ3"/>
  <c r="BM4"/>
  <c r="DL4"/>
  <c r="CP5"/>
  <c r="BE6"/>
  <c r="BS6"/>
  <c r="DA6"/>
  <c r="DJ6"/>
  <c r="DE7"/>
  <c r="DM7"/>
  <c r="CY8"/>
  <c r="DH8"/>
  <c r="DK9"/>
  <c r="BG10"/>
  <c r="DF10"/>
  <c r="DN10"/>
  <c r="CZ11"/>
  <c r="DI11"/>
  <c r="BM12"/>
  <c r="DL12"/>
  <c r="DG13"/>
  <c r="BD20"/>
  <c r="BD21"/>
  <c r="BD22"/>
  <c r="BJ38"/>
  <c r="BJ39"/>
  <c r="BR38"/>
  <c r="BR39"/>
  <c r="CQ3"/>
  <c r="CY3"/>
  <c r="CY16"/>
  <c r="DP3"/>
  <c r="CT4"/>
  <c r="DB4"/>
  <c r="DK4"/>
  <c r="BG5"/>
  <c r="CO5"/>
  <c r="DF5"/>
  <c r="DN5"/>
  <c r="CR6"/>
  <c r="CZ6"/>
  <c r="BM7"/>
  <c r="CU7"/>
  <c r="DL7"/>
  <c r="BE9"/>
  <c r="BS9"/>
  <c r="CS9"/>
  <c r="DA9"/>
  <c r="DJ9"/>
  <c r="DE10"/>
  <c r="DM10"/>
  <c r="CY11"/>
  <c r="DK12"/>
  <c r="BG13"/>
  <c r="DF13"/>
  <c r="DN13"/>
  <c r="BB20"/>
  <c r="BB21"/>
  <c r="BB22"/>
  <c r="BN20"/>
  <c r="BN21"/>
  <c r="BN22"/>
  <c r="BI38"/>
  <c r="BI39"/>
  <c r="BQ38"/>
  <c r="BQ39"/>
  <c r="CM10"/>
  <c r="CS12"/>
  <c r="DA12"/>
  <c r="BA20"/>
  <c r="BA21"/>
  <c r="BL20"/>
  <c r="BL21"/>
  <c r="BL22"/>
  <c r="BA24"/>
  <c r="CZ4"/>
  <c r="DQ12"/>
  <c r="CN3"/>
  <c r="CV3"/>
  <c r="CV16"/>
  <c r="DE3"/>
  <c r="DM3"/>
  <c r="CY4"/>
  <c r="DH4"/>
  <c r="DB5"/>
  <c r="DK5"/>
  <c r="DS5"/>
  <c r="BG6"/>
  <c r="DF6"/>
  <c r="DN6"/>
  <c r="CZ7"/>
  <c r="DI7"/>
  <c r="BM8"/>
  <c r="CM8"/>
  <c r="DL8"/>
  <c r="BS10"/>
  <c r="DA10"/>
  <c r="DJ10"/>
  <c r="DM11"/>
  <c r="CY12"/>
  <c r="DH12"/>
  <c r="DK13"/>
  <c r="BJ20"/>
  <c r="BJ21"/>
  <c r="BJ22"/>
  <c r="BT20"/>
  <c r="BT21"/>
  <c r="BT22"/>
  <c r="BD38"/>
  <c r="BD39"/>
  <c r="CV5"/>
  <c r="CY6"/>
  <c r="CO8"/>
  <c r="CP11"/>
  <c r="CN13"/>
  <c r="CV13"/>
  <c r="BH38"/>
  <c r="BH39"/>
  <c r="CO3"/>
  <c r="DR7"/>
  <c r="CT10"/>
  <c r="CR12"/>
  <c r="BM3"/>
  <c r="CM3"/>
  <c r="CU3"/>
  <c r="CU16"/>
  <c r="BS5"/>
  <c r="DA5"/>
  <c r="DE6"/>
  <c r="CY7"/>
  <c r="DB8"/>
  <c r="DS8"/>
  <c r="BG9"/>
  <c r="CO9"/>
  <c r="DF9"/>
  <c r="DN9"/>
  <c r="CZ10"/>
  <c r="BM11"/>
  <c r="CM11"/>
  <c r="BS13"/>
  <c r="DA13"/>
  <c r="BI20"/>
  <c r="BI21"/>
  <c r="BI22"/>
  <c r="BU38"/>
  <c r="BU39"/>
  <c r="CT7"/>
  <c r="CR4"/>
  <c r="CM5"/>
  <c r="CS7"/>
  <c r="CN8"/>
  <c r="CQ9"/>
  <c r="BG4"/>
  <c r="CO4"/>
  <c r="CZ5"/>
  <c r="CU6"/>
  <c r="CS8"/>
  <c r="DA8"/>
  <c r="CQ10"/>
  <c r="CY10"/>
  <c r="CT11"/>
  <c r="DB11"/>
  <c r="BG12"/>
  <c r="CO12"/>
  <c r="CR13"/>
  <c r="CZ13"/>
  <c r="BU31" i="22"/>
  <c r="DB4"/>
  <c r="DI5"/>
  <c r="CQ19"/>
  <c r="CQ11"/>
  <c r="CQ3"/>
  <c r="CQ27"/>
  <c r="CQ5"/>
  <c r="CP7"/>
  <c r="CP16"/>
  <c r="DH7"/>
  <c r="CP3"/>
  <c r="CP8"/>
  <c r="DO7"/>
  <c r="CX7"/>
  <c r="DM9"/>
  <c r="CU9"/>
  <c r="CO17"/>
  <c r="DG17"/>
  <c r="DO18"/>
  <c r="CX18"/>
  <c r="BN31"/>
  <c r="BN32"/>
  <c r="BN33"/>
  <c r="DN7"/>
  <c r="DR9"/>
  <c r="DA9"/>
  <c r="CN11"/>
  <c r="DF11"/>
  <c r="BE16"/>
  <c r="BG16"/>
  <c r="CM16"/>
  <c r="DE16"/>
  <c r="DK3"/>
  <c r="CS7"/>
  <c r="CS13"/>
  <c r="CS5"/>
  <c r="CS12"/>
  <c r="CS4"/>
  <c r="BJ31"/>
  <c r="BJ32"/>
  <c r="BJ33"/>
  <c r="CS18"/>
  <c r="CS10"/>
  <c r="CS15"/>
  <c r="CS9"/>
  <c r="CS3"/>
  <c r="CS20"/>
  <c r="CS17"/>
  <c r="BJ49"/>
  <c r="BJ50"/>
  <c r="DS7"/>
  <c r="DJ8"/>
  <c r="CR8"/>
  <c r="BS8"/>
  <c r="DB12"/>
  <c r="DI13"/>
  <c r="CQ13"/>
  <c r="CP15"/>
  <c r="DH15"/>
  <c r="DO15"/>
  <c r="CX15"/>
  <c r="DM17"/>
  <c r="CU17"/>
  <c r="CX6"/>
  <c r="CP12"/>
  <c r="CX13"/>
  <c r="AZ25"/>
  <c r="AZ26"/>
  <c r="DB3"/>
  <c r="DB27"/>
  <c r="DA4"/>
  <c r="CW5"/>
  <c r="CW6"/>
  <c r="DB10"/>
  <c r="CV11"/>
  <c r="CP13"/>
  <c r="CV15"/>
  <c r="DB16"/>
  <c r="CV17"/>
  <c r="CV18"/>
  <c r="CU20"/>
  <c r="BT49"/>
  <c r="BT50"/>
  <c r="CT10"/>
  <c r="CP6"/>
  <c r="CV5"/>
  <c r="CV6"/>
  <c r="CY8"/>
  <c r="BG11"/>
  <c r="CO12"/>
  <c r="CN15"/>
  <c r="CN17"/>
  <c r="CW19"/>
  <c r="CP20"/>
  <c r="CW20"/>
  <c r="CM20"/>
  <c r="BO31"/>
  <c r="CW8"/>
  <c r="DB9"/>
  <c r="CV13"/>
  <c r="CV14"/>
  <c r="CP17"/>
  <c r="CX3"/>
  <c r="CX27"/>
  <c r="CU4"/>
  <c r="CV8"/>
  <c r="CQ10"/>
  <c r="CN14"/>
  <c r="CU14"/>
  <c r="DB15"/>
  <c r="CX16"/>
  <c r="CQ16"/>
  <c r="CZ17"/>
  <c r="CW18"/>
  <c r="CT19"/>
  <c r="DB19"/>
  <c r="DA20"/>
  <c r="BR49"/>
  <c r="BR50"/>
  <c r="BR31"/>
  <c r="BR32"/>
  <c r="BR33"/>
  <c r="DL6"/>
  <c r="BM6"/>
  <c r="CA6"/>
  <c r="CT20"/>
  <c r="CT12"/>
  <c r="CT6"/>
  <c r="CT4"/>
  <c r="DK11"/>
  <c r="CS11"/>
  <c r="DJ16"/>
  <c r="CR16"/>
  <c r="CO9"/>
  <c r="DG9"/>
  <c r="DO10"/>
  <c r="CX10"/>
  <c r="DL14"/>
  <c r="BM14"/>
  <c r="CT14"/>
  <c r="DK19"/>
  <c r="CS19"/>
  <c r="CU6"/>
  <c r="CW13"/>
  <c r="BH33"/>
  <c r="CZ3"/>
  <c r="CZ27"/>
  <c r="DB5"/>
  <c r="BD49"/>
  <c r="BD50"/>
  <c r="BO49"/>
  <c r="BO50"/>
  <c r="DQ3"/>
  <c r="CP4"/>
  <c r="CW4"/>
  <c r="CM4"/>
  <c r="CX5"/>
  <c r="CZ6"/>
  <c r="DA6"/>
  <c r="CW9"/>
  <c r="DS9"/>
  <c r="DB13"/>
  <c r="CM14"/>
  <c r="DA15"/>
  <c r="CW16"/>
  <c r="CY17"/>
  <c r="DB17"/>
  <c r="CO18"/>
  <c r="D34"/>
  <c r="CB17"/>
  <c r="DR17"/>
  <c r="DA17"/>
  <c r="DF19"/>
  <c r="CN19"/>
  <c r="DS15"/>
  <c r="BS16"/>
  <c r="DB20"/>
  <c r="DC5"/>
  <c r="BB33"/>
  <c r="CN10"/>
  <c r="BB49"/>
  <c r="BB50"/>
  <c r="CN16"/>
  <c r="CN8"/>
  <c r="DF3"/>
  <c r="CN5"/>
  <c r="CN3"/>
  <c r="CN18"/>
  <c r="CN13"/>
  <c r="BE8"/>
  <c r="CM8"/>
  <c r="DE8"/>
  <c r="BG8"/>
  <c r="DB7"/>
  <c r="CX8"/>
  <c r="CQ8"/>
  <c r="CZ9"/>
  <c r="CW10"/>
  <c r="DB11"/>
  <c r="CW14"/>
  <c r="DB18"/>
  <c r="CV19"/>
  <c r="BD33"/>
  <c r="CM6"/>
  <c r="CO10"/>
  <c r="DC14"/>
  <c r="CY16"/>
  <c r="BG19"/>
  <c r="CO20"/>
  <c r="BN49"/>
  <c r="BN50"/>
  <c r="CR5"/>
  <c r="CP5"/>
  <c r="CS6"/>
  <c r="CV7"/>
  <c r="DB8"/>
  <c r="BE9"/>
  <c r="CV9"/>
  <c r="CV10"/>
  <c r="CR11"/>
  <c r="CU12"/>
  <c r="CV16"/>
  <c r="CT17"/>
  <c r="CQ18"/>
  <c r="CZ20"/>
  <c r="DP3"/>
  <c r="CR6"/>
  <c r="DQ6"/>
  <c r="CU7"/>
  <c r="DO8"/>
  <c r="CR14"/>
  <c r="DQ14"/>
  <c r="CM15"/>
  <c r="BZ6"/>
  <c r="CY6"/>
  <c r="CT7"/>
  <c r="CM10"/>
  <c r="CP11"/>
  <c r="DR12"/>
  <c r="CY14"/>
  <c r="CM18"/>
  <c r="DC18"/>
  <c r="CX19"/>
  <c r="BP49"/>
  <c r="BP50"/>
  <c r="BG3"/>
  <c r="CO3"/>
  <c r="CR4"/>
  <c r="CZ4"/>
  <c r="CU5"/>
  <c r="DA7"/>
  <c r="CY9"/>
  <c r="CM13"/>
  <c r="CX14"/>
  <c r="DR15"/>
  <c r="CQ17"/>
  <c r="CT18"/>
  <c r="CO19"/>
  <c r="BS3"/>
  <c r="DA3"/>
  <c r="DA27"/>
  <c r="DJ3"/>
  <c r="CN4"/>
  <c r="CV4"/>
  <c r="DE4"/>
  <c r="DM4"/>
  <c r="CY5"/>
  <c r="DH5"/>
  <c r="DP5"/>
  <c r="DB6"/>
  <c r="BG7"/>
  <c r="CO7"/>
  <c r="CW7"/>
  <c r="CZ8"/>
  <c r="BM9"/>
  <c r="CM9"/>
  <c r="DL9"/>
  <c r="CP10"/>
  <c r="BE11"/>
  <c r="BS11"/>
  <c r="DA11"/>
  <c r="DJ11"/>
  <c r="CN12"/>
  <c r="CV12"/>
  <c r="DE12"/>
  <c r="CY13"/>
  <c r="DP13"/>
  <c r="DB14"/>
  <c r="DK14"/>
  <c r="BG15"/>
  <c r="CO15"/>
  <c r="CW15"/>
  <c r="CZ16"/>
  <c r="BM17"/>
  <c r="CM17"/>
  <c r="DL17"/>
  <c r="CP18"/>
  <c r="BE19"/>
  <c r="BS19"/>
  <c r="DA19"/>
  <c r="DJ19"/>
  <c r="CN20"/>
  <c r="CV20"/>
  <c r="DE20"/>
  <c r="BF33"/>
  <c r="BP31"/>
  <c r="BP32"/>
  <c r="BP33"/>
  <c r="BA36"/>
  <c r="BK49"/>
  <c r="BK50"/>
  <c r="CY3"/>
  <c r="CY27"/>
  <c r="CY11"/>
  <c r="DO16"/>
  <c r="DP19"/>
  <c r="BI49"/>
  <c r="BI50"/>
  <c r="BQ49"/>
  <c r="BQ50"/>
  <c r="DR4"/>
  <c r="CX11"/>
  <c r="CO16"/>
  <c r="CP19"/>
  <c r="DR20"/>
  <c r="DO6"/>
  <c r="CQ9"/>
  <c r="CO11"/>
  <c r="DP17"/>
  <c r="CR20"/>
  <c r="CV3"/>
  <c r="CV27"/>
  <c r="DE3"/>
  <c r="CQ4"/>
  <c r="CY4"/>
  <c r="CT5"/>
  <c r="DS5"/>
  <c r="BG6"/>
  <c r="BX6"/>
  <c r="CO6"/>
  <c r="DF6"/>
  <c r="CR7"/>
  <c r="CZ7"/>
  <c r="CU8"/>
  <c r="CP9"/>
  <c r="CX9"/>
  <c r="DA10"/>
  <c r="DE11"/>
  <c r="CQ12"/>
  <c r="CY12"/>
  <c r="CT13"/>
  <c r="DS13"/>
  <c r="BG14"/>
  <c r="CO14"/>
  <c r="DF14"/>
  <c r="CR15"/>
  <c r="CZ15"/>
  <c r="CU16"/>
  <c r="DC16"/>
  <c r="CX17"/>
  <c r="DA18"/>
  <c r="DE19"/>
  <c r="CQ20"/>
  <c r="CY20"/>
  <c r="DS24"/>
  <c r="BT31"/>
  <c r="BT32"/>
  <c r="BT33"/>
  <c r="BA37"/>
  <c r="BV49"/>
  <c r="BV50"/>
  <c r="DO3"/>
  <c r="CQ6"/>
  <c r="CO8"/>
  <c r="DQ9"/>
  <c r="CU10"/>
  <c r="CQ14"/>
  <c r="CT15"/>
  <c r="DQ17"/>
  <c r="CU18"/>
  <c r="CR12"/>
  <c r="CZ12"/>
  <c r="CU13"/>
  <c r="CP14"/>
  <c r="BK31"/>
  <c r="BK32"/>
  <c r="BF49"/>
  <c r="BF50"/>
  <c r="BM3"/>
  <c r="CM3"/>
  <c r="CU3"/>
  <c r="CU27"/>
  <c r="DL3"/>
  <c r="CX4"/>
  <c r="DG4"/>
  <c r="BS5"/>
  <c r="DA5"/>
  <c r="DJ5"/>
  <c r="DE6"/>
  <c r="DM6"/>
  <c r="CQ7"/>
  <c r="CY7"/>
  <c r="CT8"/>
  <c r="DK8"/>
  <c r="BG9"/>
  <c r="DF9"/>
  <c r="CR10"/>
  <c r="CZ10"/>
  <c r="DI10"/>
  <c r="BM11"/>
  <c r="CM11"/>
  <c r="CU11"/>
  <c r="DL11"/>
  <c r="CX12"/>
  <c r="DG12"/>
  <c r="BS13"/>
  <c r="DA13"/>
  <c r="DJ13"/>
  <c r="DE14"/>
  <c r="DM14"/>
  <c r="CQ15"/>
  <c r="CY15"/>
  <c r="CT16"/>
  <c r="DK16"/>
  <c r="BG17"/>
  <c r="BX17"/>
  <c r="DF17"/>
  <c r="CR18"/>
  <c r="CZ18"/>
  <c r="DI18"/>
  <c r="BM19"/>
  <c r="CM19"/>
  <c r="CU19"/>
  <c r="DC19"/>
  <c r="DL19"/>
  <c r="CX20"/>
  <c r="DG20"/>
  <c r="BI33"/>
  <c r="BU49"/>
  <c r="BU50"/>
  <c r="CO5"/>
  <c r="CM7"/>
  <c r="CO13"/>
  <c r="CU15"/>
  <c r="CR9"/>
  <c r="BL31"/>
  <c r="BL32"/>
  <c r="BL33"/>
  <c r="BA35"/>
  <c r="BH49"/>
  <c r="BH50"/>
  <c r="CW3"/>
  <c r="CW27"/>
  <c r="CM5"/>
  <c r="BG4"/>
  <c r="CZ5"/>
  <c r="DA8"/>
  <c r="CY10"/>
  <c r="BG12"/>
  <c r="CZ13"/>
  <c r="DA16"/>
  <c r="CY18"/>
  <c r="BG20"/>
  <c r="BE3" i="21"/>
  <c r="CN9"/>
  <c r="DF9"/>
  <c r="DS12"/>
  <c r="DS16"/>
  <c r="BB42"/>
  <c r="CN3"/>
  <c r="BB24"/>
  <c r="BB25"/>
  <c r="BB26"/>
  <c r="CN15"/>
  <c r="CN7"/>
  <c r="CT3"/>
  <c r="CT20"/>
  <c r="CT5"/>
  <c r="DL3"/>
  <c r="BM3"/>
  <c r="CT13"/>
  <c r="CT17"/>
  <c r="CT9"/>
  <c r="BS6"/>
  <c r="DE9"/>
  <c r="BG9"/>
  <c r="BE9"/>
  <c r="DR14"/>
  <c r="DA14"/>
  <c r="CA15"/>
  <c r="DL15"/>
  <c r="BM15"/>
  <c r="BS5"/>
  <c r="CO10"/>
  <c r="BG10"/>
  <c r="CS16"/>
  <c r="DK16"/>
  <c r="BZ16"/>
  <c r="CN17"/>
  <c r="DF17"/>
  <c r="BV17"/>
  <c r="CB17"/>
  <c r="DB17"/>
  <c r="BR24"/>
  <c r="BR25"/>
  <c r="BR26"/>
  <c r="BR42"/>
  <c r="DK4"/>
  <c r="DO8"/>
  <c r="DJ9"/>
  <c r="BS9"/>
  <c r="DR10"/>
  <c r="DA10"/>
  <c r="CB14"/>
  <c r="BS14"/>
  <c r="DE17"/>
  <c r="BX17"/>
  <c r="BG17"/>
  <c r="BE17"/>
  <c r="BH24"/>
  <c r="BH25"/>
  <c r="BH26"/>
  <c r="CQ12"/>
  <c r="CQ4"/>
  <c r="CQ3"/>
  <c r="CQ16"/>
  <c r="CQ8"/>
  <c r="DO7"/>
  <c r="CP8"/>
  <c r="DH8"/>
  <c r="CQ11"/>
  <c r="DI11"/>
  <c r="CS17"/>
  <c r="DK17"/>
  <c r="CM4"/>
  <c r="DB7"/>
  <c r="CQ9"/>
  <c r="CT10"/>
  <c r="DB12"/>
  <c r="BE16"/>
  <c r="DA4"/>
  <c r="CQ7"/>
  <c r="DR7"/>
  <c r="CM9"/>
  <c r="CP10"/>
  <c r="CN12"/>
  <c r="BH42"/>
  <c r="BH43"/>
  <c r="BI24"/>
  <c r="BI25"/>
  <c r="BI26"/>
  <c r="CZ4"/>
  <c r="CO6"/>
  <c r="CW6"/>
  <c r="CY6"/>
  <c r="DP6"/>
  <c r="CW7"/>
  <c r="CZ8"/>
  <c r="CM10"/>
  <c r="DG10"/>
  <c r="DA11"/>
  <c r="CO13"/>
  <c r="CU13"/>
  <c r="DB15"/>
  <c r="DF16"/>
  <c r="CQ17"/>
  <c r="BL24"/>
  <c r="BL25"/>
  <c r="BL26"/>
  <c r="BF42"/>
  <c r="BQ24"/>
  <c r="BQ25"/>
  <c r="CR15"/>
  <c r="CV4"/>
  <c r="CW5"/>
  <c r="DH5"/>
  <c r="CN6"/>
  <c r="CV6"/>
  <c r="CP7"/>
  <c r="CT7"/>
  <c r="CW8"/>
  <c r="CN10"/>
  <c r="DS10"/>
  <c r="DB13"/>
  <c r="CQ13"/>
  <c r="DS14"/>
  <c r="CQ15"/>
  <c r="DA15"/>
  <c r="DR15"/>
  <c r="CB16"/>
  <c r="CM17"/>
  <c r="BK24"/>
  <c r="BK25"/>
  <c r="CR6"/>
  <c r="DJ6"/>
  <c r="DB9"/>
  <c r="CU15"/>
  <c r="DM15"/>
  <c r="DB3"/>
  <c r="DB4"/>
  <c r="CT12"/>
  <c r="DL12"/>
  <c r="BM12"/>
  <c r="DK3"/>
  <c r="CS10"/>
  <c r="BJ24"/>
  <c r="BJ25"/>
  <c r="BJ26"/>
  <c r="BJ42"/>
  <c r="CS14"/>
  <c r="CS6"/>
  <c r="CR5"/>
  <c r="DJ5"/>
  <c r="CR11"/>
  <c r="CS9"/>
  <c r="DK9"/>
  <c r="CU6"/>
  <c r="DM6"/>
  <c r="CU12"/>
  <c r="BE13"/>
  <c r="BG13"/>
  <c r="BY17"/>
  <c r="DJ17"/>
  <c r="DH4"/>
  <c r="CP4"/>
  <c r="CU7"/>
  <c r="DM7"/>
  <c r="DS8"/>
  <c r="DO15"/>
  <c r="CP16"/>
  <c r="DH16"/>
  <c r="BT42"/>
  <c r="CS5"/>
  <c r="CN11"/>
  <c r="CR12"/>
  <c r="CW13"/>
  <c r="CP14"/>
  <c r="DB16"/>
  <c r="CW3"/>
  <c r="CT4"/>
  <c r="CV5"/>
  <c r="DB6"/>
  <c r="DA7"/>
  <c r="CM15"/>
  <c r="CN16"/>
  <c r="CR17"/>
  <c r="AZ18"/>
  <c r="AZ19"/>
  <c r="BG3"/>
  <c r="CP3"/>
  <c r="CU4"/>
  <c r="CT6"/>
  <c r="CV7"/>
  <c r="CS7"/>
  <c r="CV8"/>
  <c r="CW9"/>
  <c r="CZ9"/>
  <c r="CW11"/>
  <c r="DH13"/>
  <c r="CW14"/>
  <c r="CY14"/>
  <c r="BG16"/>
  <c r="CP17"/>
  <c r="BO24"/>
  <c r="CO3"/>
  <c r="DQ3"/>
  <c r="CW4"/>
  <c r="CS4"/>
  <c r="BD42"/>
  <c r="CN5"/>
  <c r="DE5"/>
  <c r="CQ6"/>
  <c r="BE7"/>
  <c r="CO7"/>
  <c r="CR8"/>
  <c r="CV9"/>
  <c r="CY9"/>
  <c r="CR10"/>
  <c r="DB10"/>
  <c r="CS11"/>
  <c r="CW12"/>
  <c r="CS13"/>
  <c r="CM13"/>
  <c r="CN14"/>
  <c r="CV14"/>
  <c r="CP15"/>
  <c r="CT15"/>
  <c r="CA16"/>
  <c r="CW16"/>
  <c r="DQ16"/>
  <c r="G26"/>
  <c r="BE5"/>
  <c r="BG5"/>
  <c r="CM12"/>
  <c r="CS8"/>
  <c r="DK8"/>
  <c r="CT11"/>
  <c r="DL11"/>
  <c r="BM11"/>
  <c r="DK12"/>
  <c r="CR14"/>
  <c r="DJ14"/>
  <c r="CM6"/>
  <c r="BG6"/>
  <c r="DE6"/>
  <c r="BE6"/>
  <c r="DH12"/>
  <c r="CP12"/>
  <c r="DO16"/>
  <c r="BS17"/>
  <c r="DR6"/>
  <c r="DA6"/>
  <c r="DL7"/>
  <c r="BM7"/>
  <c r="CQ10"/>
  <c r="DI10"/>
  <c r="CR13"/>
  <c r="DJ13"/>
  <c r="BS13"/>
  <c r="CM14"/>
  <c r="DE14"/>
  <c r="BX14"/>
  <c r="BG14"/>
  <c r="BE14"/>
  <c r="CU14"/>
  <c r="DM14"/>
  <c r="CR9"/>
  <c r="BO42"/>
  <c r="CY13"/>
  <c r="CT16"/>
  <c r="CU17"/>
  <c r="BU24"/>
  <c r="BK42"/>
  <c r="BK43"/>
  <c r="BA42"/>
  <c r="BA43"/>
  <c r="CM11"/>
  <c r="CV13"/>
  <c r="BA30"/>
  <c r="CQ5"/>
  <c r="DF3"/>
  <c r="DL4"/>
  <c r="CP5"/>
  <c r="DA12"/>
  <c r="CN13"/>
  <c r="CO14"/>
  <c r="DP14"/>
  <c r="CW15"/>
  <c r="BN42"/>
  <c r="BN43"/>
  <c r="DO3"/>
  <c r="CR4"/>
  <c r="DB5"/>
  <c r="CM5"/>
  <c r="DP5"/>
  <c r="CP6"/>
  <c r="BE8"/>
  <c r="CT8"/>
  <c r="DB8"/>
  <c r="CO8"/>
  <c r="CO9"/>
  <c r="CU9"/>
  <c r="CV11"/>
  <c r="CP11"/>
  <c r="BE12"/>
  <c r="CV12"/>
  <c r="DE13"/>
  <c r="BY14"/>
  <c r="CT14"/>
  <c r="CV15"/>
  <c r="BX15"/>
  <c r="CS15"/>
  <c r="CV16"/>
  <c r="CW17"/>
  <c r="G25"/>
  <c r="CY8"/>
  <c r="DP8"/>
  <c r="CZ11"/>
  <c r="CY16"/>
  <c r="DP16"/>
  <c r="BD24"/>
  <c r="BD25"/>
  <c r="BD26"/>
  <c r="D27"/>
  <c r="CY3"/>
  <c r="DH3"/>
  <c r="DP3"/>
  <c r="CO5"/>
  <c r="CZ6"/>
  <c r="CM7"/>
  <c r="DA9"/>
  <c r="CY11"/>
  <c r="CA14"/>
  <c r="CZ14"/>
  <c r="BY16"/>
  <c r="DA17"/>
  <c r="BN24"/>
  <c r="BN25"/>
  <c r="BN26"/>
  <c r="BI42"/>
  <c r="BQ42"/>
  <c r="CV3"/>
  <c r="CV20"/>
  <c r="CY4"/>
  <c r="DG9"/>
  <c r="CY12"/>
  <c r="BT24"/>
  <c r="BT25"/>
  <c r="BT26"/>
  <c r="CM3"/>
  <c r="CM20"/>
  <c r="CU3"/>
  <c r="DA5"/>
  <c r="CY7"/>
  <c r="DH7"/>
  <c r="DN9"/>
  <c r="CZ10"/>
  <c r="DA13"/>
  <c r="CY15"/>
  <c r="DH15"/>
  <c r="CO17"/>
  <c r="DN17"/>
  <c r="BU42"/>
  <c r="CR7"/>
  <c r="CZ7"/>
  <c r="CM8"/>
  <c r="CU8"/>
  <c r="CP9"/>
  <c r="CZ15"/>
  <c r="CM16"/>
  <c r="CU16"/>
  <c r="BG4"/>
  <c r="CO4"/>
  <c r="CZ5"/>
  <c r="BM6"/>
  <c r="BS8"/>
  <c r="DA8"/>
  <c r="CY10"/>
  <c r="DB11"/>
  <c r="BG12"/>
  <c r="CO12"/>
  <c r="CZ13"/>
  <c r="BM14"/>
  <c r="BS16"/>
  <c r="DA16"/>
  <c r="CU11" i="19"/>
  <c r="CU9"/>
  <c r="CU8"/>
  <c r="DM4"/>
  <c r="BL21"/>
  <c r="BL22"/>
  <c r="BL23"/>
  <c r="CU13"/>
  <c r="DA7"/>
  <c r="DA11"/>
  <c r="DA4"/>
  <c r="DL5"/>
  <c r="CT5"/>
  <c r="DA5"/>
  <c r="DO6"/>
  <c r="CX6"/>
  <c r="CQ10"/>
  <c r="DI10"/>
  <c r="CX10"/>
  <c r="DO10"/>
  <c r="DI13"/>
  <c r="CQ13"/>
  <c r="BE3"/>
  <c r="BG4"/>
  <c r="DL4"/>
  <c r="CT4"/>
  <c r="CN9"/>
  <c r="DF9"/>
  <c r="DJ11"/>
  <c r="CR11"/>
  <c r="CM14"/>
  <c r="DE14"/>
  <c r="BE14"/>
  <c r="BG14"/>
  <c r="BB39"/>
  <c r="BB40"/>
  <c r="CN12"/>
  <c r="CN10"/>
  <c r="CN3"/>
  <c r="BB21"/>
  <c r="BB22"/>
  <c r="BB23"/>
  <c r="DK4"/>
  <c r="CS4"/>
  <c r="DG6"/>
  <c r="CO6"/>
  <c r="DN6"/>
  <c r="CV6"/>
  <c r="BE7"/>
  <c r="DE7"/>
  <c r="DE9"/>
  <c r="BG9"/>
  <c r="BE9"/>
  <c r="CY11"/>
  <c r="BS11"/>
  <c r="DP11"/>
  <c r="BA39"/>
  <c r="BA40"/>
  <c r="BG3"/>
  <c r="BA21"/>
  <c r="BA22"/>
  <c r="CT3"/>
  <c r="CT8"/>
  <c r="BK21"/>
  <c r="BK22"/>
  <c r="CT13"/>
  <c r="CT7"/>
  <c r="CT12"/>
  <c r="CT10"/>
  <c r="BK39"/>
  <c r="BK40"/>
  <c r="BM3"/>
  <c r="CT14"/>
  <c r="BM9"/>
  <c r="CT9"/>
  <c r="DK14"/>
  <c r="CS14"/>
  <c r="BA27"/>
  <c r="BA25"/>
  <c r="DK3"/>
  <c r="CS13"/>
  <c r="BJ39"/>
  <c r="BJ40"/>
  <c r="CS7"/>
  <c r="CS11"/>
  <c r="CS5"/>
  <c r="CS12"/>
  <c r="CS10"/>
  <c r="CR7"/>
  <c r="BE8"/>
  <c r="DE8"/>
  <c r="BG8"/>
  <c r="CS9"/>
  <c r="CR12"/>
  <c r="DP12"/>
  <c r="BS12"/>
  <c r="CR14"/>
  <c r="CZ14"/>
  <c r="DQ14"/>
  <c r="BI21"/>
  <c r="BI22"/>
  <c r="BI23"/>
  <c r="CR10"/>
  <c r="DJ3"/>
  <c r="BR21"/>
  <c r="BR22"/>
  <c r="BR23"/>
  <c r="CZ3"/>
  <c r="CZ17"/>
  <c r="DQ3"/>
  <c r="CV8"/>
  <c r="DN5"/>
  <c r="DP7"/>
  <c r="CY7"/>
  <c r="BS7"/>
  <c r="CR9"/>
  <c r="BH21"/>
  <c r="BH22"/>
  <c r="BH23"/>
  <c r="CQ7"/>
  <c r="CQ5"/>
  <c r="DI3"/>
  <c r="CQ3"/>
  <c r="CQ17"/>
  <c r="CQ12"/>
  <c r="BQ21"/>
  <c r="BQ22"/>
  <c r="DP3"/>
  <c r="CY3"/>
  <c r="CO4"/>
  <c r="CO11"/>
  <c r="CO3"/>
  <c r="BD39"/>
  <c r="BD40"/>
  <c r="DO7"/>
  <c r="CX7"/>
  <c r="CS8"/>
  <c r="DK8"/>
  <c r="CZ8"/>
  <c r="DQ8"/>
  <c r="CX3"/>
  <c r="CX17"/>
  <c r="BP39"/>
  <c r="BP40"/>
  <c r="BP21"/>
  <c r="BP22"/>
  <c r="BP23"/>
  <c r="DB14"/>
  <c r="DB4"/>
  <c r="DM5"/>
  <c r="CU5"/>
  <c r="BS6"/>
  <c r="BS8"/>
  <c r="BS13"/>
  <c r="BS39"/>
  <c r="BS40"/>
  <c r="DP6"/>
  <c r="CP7"/>
  <c r="DH7"/>
  <c r="DJ8"/>
  <c r="CR8"/>
  <c r="DP8"/>
  <c r="CR13"/>
  <c r="DJ13"/>
  <c r="CY13"/>
  <c r="DP13"/>
  <c r="CN4"/>
  <c r="DR5"/>
  <c r="CU7"/>
  <c r="CN11"/>
  <c r="CX14"/>
  <c r="BF39"/>
  <c r="BF40"/>
  <c r="BN39"/>
  <c r="BN40"/>
  <c r="CM4"/>
  <c r="CN7"/>
  <c r="CP8"/>
  <c r="DA9"/>
  <c r="CU12"/>
  <c r="CW14"/>
  <c r="CZ4"/>
  <c r="DE4"/>
  <c r="CX5"/>
  <c r="CQ6"/>
  <c r="CM7"/>
  <c r="CY8"/>
  <c r="CZ9"/>
  <c r="CV10"/>
  <c r="CQ11"/>
  <c r="DA12"/>
  <c r="CM12"/>
  <c r="CX13"/>
  <c r="DA14"/>
  <c r="CO14"/>
  <c r="CY4"/>
  <c r="DR4"/>
  <c r="CW5"/>
  <c r="CP6"/>
  <c r="CX8"/>
  <c r="CY9"/>
  <c r="CU10"/>
  <c r="CZ12"/>
  <c r="DA3"/>
  <c r="DA17"/>
  <c r="CQ4"/>
  <c r="CX4"/>
  <c r="DQ4"/>
  <c r="CV5"/>
  <c r="CN6"/>
  <c r="DS6"/>
  <c r="CW8"/>
  <c r="CQ9"/>
  <c r="DL9"/>
  <c r="CO10"/>
  <c r="DA10"/>
  <c r="CM10"/>
  <c r="CP11"/>
  <c r="CO13"/>
  <c r="CV13"/>
  <c r="BR39"/>
  <c r="BR40"/>
  <c r="CV3"/>
  <c r="CV17"/>
  <c r="CV4"/>
  <c r="CP5"/>
  <c r="DH5"/>
  <c r="DA6"/>
  <c r="CZ7"/>
  <c r="CO8"/>
  <c r="CP9"/>
  <c r="DK9"/>
  <c r="CX11"/>
  <c r="CN13"/>
  <c r="CQ14"/>
  <c r="BT21"/>
  <c r="BT22"/>
  <c r="BT23"/>
  <c r="BA26"/>
  <c r="BQ39"/>
  <c r="BQ40"/>
  <c r="CU3"/>
  <c r="CU4"/>
  <c r="BM5"/>
  <c r="CO5"/>
  <c r="CZ6"/>
  <c r="BG7"/>
  <c r="CW7"/>
  <c r="CN8"/>
  <c r="DI8"/>
  <c r="CM9"/>
  <c r="DJ9"/>
  <c r="CW11"/>
  <c r="DQ11"/>
  <c r="CP12"/>
  <c r="CW12"/>
  <c r="CM13"/>
  <c r="BJ21"/>
  <c r="BJ22"/>
  <c r="BJ23"/>
  <c r="BI39"/>
  <c r="BI40"/>
  <c r="CP14"/>
  <c r="CS3"/>
  <c r="CS17"/>
  <c r="DL3"/>
  <c r="BE4"/>
  <c r="BM4"/>
  <c r="CP4"/>
  <c r="DB5"/>
  <c r="CN5"/>
  <c r="DS5"/>
  <c r="CY6"/>
  <c r="CV7"/>
  <c r="CM8"/>
  <c r="CX9"/>
  <c r="CV11"/>
  <c r="CY12"/>
  <c r="CY14"/>
  <c r="BH39"/>
  <c r="BH40"/>
  <c r="CO12"/>
  <c r="DG12"/>
  <c r="DB3"/>
  <c r="DB17"/>
  <c r="BU39"/>
  <c r="BU40"/>
  <c r="CT11"/>
  <c r="DL11"/>
  <c r="BM11"/>
  <c r="DR13"/>
  <c r="DA13"/>
  <c r="CU14"/>
  <c r="DM14"/>
  <c r="CW9"/>
  <c r="BO39"/>
  <c r="BO40"/>
  <c r="CR5"/>
  <c r="CV9"/>
  <c r="DB11"/>
  <c r="CV14"/>
  <c r="DH3"/>
  <c r="CW4"/>
  <c r="CR4"/>
  <c r="CM6"/>
  <c r="DF6"/>
  <c r="DB8"/>
  <c r="CO9"/>
  <c r="DO9"/>
  <c r="DL10"/>
  <c r="CP13"/>
  <c r="G22"/>
  <c r="DS11"/>
  <c r="DC11"/>
  <c r="DL6"/>
  <c r="BM6"/>
  <c r="BG12"/>
  <c r="DL14"/>
  <c r="BM14"/>
  <c r="CU6"/>
  <c r="BO21"/>
  <c r="CP3"/>
  <c r="CP10"/>
  <c r="BN21"/>
  <c r="BN22"/>
  <c r="BN23"/>
  <c r="BL39"/>
  <c r="BL40"/>
  <c r="BT39"/>
  <c r="BT40"/>
  <c r="BG5"/>
  <c r="CT6"/>
  <c r="CO7"/>
  <c r="DB9"/>
  <c r="CM11"/>
  <c r="CN14"/>
  <c r="D24"/>
  <c r="G24"/>
  <c r="BV39"/>
  <c r="BV40"/>
  <c r="CZ10"/>
  <c r="CX12"/>
  <c r="CZ5"/>
  <c r="DA8"/>
  <c r="CY10"/>
  <c r="CZ13"/>
  <c r="CR5" i="18"/>
  <c r="BI24"/>
  <c r="BI25"/>
  <c r="CR10"/>
  <c r="DJ5"/>
  <c r="CR9"/>
  <c r="CR17"/>
  <c r="CR11"/>
  <c r="CR3"/>
  <c r="DR14"/>
  <c r="DA14"/>
  <c r="CS16"/>
  <c r="DK16"/>
  <c r="DS16"/>
  <c r="BS5"/>
  <c r="CU6"/>
  <c r="CU11"/>
  <c r="DM6"/>
  <c r="CU3"/>
  <c r="CU20"/>
  <c r="BL24"/>
  <c r="BL25"/>
  <c r="BL26"/>
  <c r="CU10"/>
  <c r="CU12"/>
  <c r="CU4"/>
  <c r="BE3"/>
  <c r="BG4"/>
  <c r="CP4"/>
  <c r="DH4"/>
  <c r="CP3"/>
  <c r="CP11"/>
  <c r="CP13"/>
  <c r="CP5"/>
  <c r="BO24"/>
  <c r="CS8"/>
  <c r="DK8"/>
  <c r="DS8"/>
  <c r="BE13"/>
  <c r="DE13"/>
  <c r="CM13"/>
  <c r="BG13"/>
  <c r="CY5"/>
  <c r="DA11"/>
  <c r="CV13"/>
  <c r="CU15"/>
  <c r="CU17"/>
  <c r="BN42"/>
  <c r="BN43"/>
  <c r="CM6"/>
  <c r="CP7"/>
  <c r="DQ8"/>
  <c r="CQ9"/>
  <c r="CQ11"/>
  <c r="CS11"/>
  <c r="CU13"/>
  <c r="CP17"/>
  <c r="CV17"/>
  <c r="BF24"/>
  <c r="BF25"/>
  <c r="DS4"/>
  <c r="CT3"/>
  <c r="CT20"/>
  <c r="CT16"/>
  <c r="CT8"/>
  <c r="DL3"/>
  <c r="BM3"/>
  <c r="CT15"/>
  <c r="BK24"/>
  <c r="BK25"/>
  <c r="CT7"/>
  <c r="CT17"/>
  <c r="CT9"/>
  <c r="BK42"/>
  <c r="BK43"/>
  <c r="CM11"/>
  <c r="BE5"/>
  <c r="CM3"/>
  <c r="CM20"/>
  <c r="BA24"/>
  <c r="BA25"/>
  <c r="E10" i="25"/>
  <c r="DE5" i="18"/>
  <c r="CM5"/>
  <c r="CM10"/>
  <c r="BG5"/>
  <c r="CM12"/>
  <c r="CM4"/>
  <c r="CR13"/>
  <c r="DJ13"/>
  <c r="CN16"/>
  <c r="DF16"/>
  <c r="DB17"/>
  <c r="CV7"/>
  <c r="CV12"/>
  <c r="CZ16"/>
  <c r="BA30"/>
  <c r="CU5"/>
  <c r="DP5"/>
  <c r="CT6"/>
  <c r="CV11"/>
  <c r="CQ12"/>
  <c r="CV14"/>
  <c r="CW15"/>
  <c r="CV16"/>
  <c r="CR16"/>
  <c r="CN17"/>
  <c r="CO14"/>
  <c r="DG14"/>
  <c r="CQ10"/>
  <c r="DI10"/>
  <c r="BG12"/>
  <c r="CP12"/>
  <c r="DH12"/>
  <c r="BS13"/>
  <c r="CU14"/>
  <c r="DM14"/>
  <c r="CV9"/>
  <c r="CO16"/>
  <c r="BI42"/>
  <c r="BI43"/>
  <c r="BR24"/>
  <c r="BR25"/>
  <c r="BR26"/>
  <c r="CS7"/>
  <c r="CO8"/>
  <c r="CW8"/>
  <c r="CN11"/>
  <c r="DB11"/>
  <c r="CW12"/>
  <c r="CY13"/>
  <c r="BE16"/>
  <c r="CU16"/>
  <c r="DA13"/>
  <c r="DA5"/>
  <c r="DA12"/>
  <c r="DA4"/>
  <c r="DR6"/>
  <c r="DA6"/>
  <c r="CO17"/>
  <c r="CO9"/>
  <c r="CO6"/>
  <c r="DG6"/>
  <c r="BD24"/>
  <c r="BD25"/>
  <c r="CO10"/>
  <c r="DF8"/>
  <c r="CN8"/>
  <c r="DB9"/>
  <c r="CT11"/>
  <c r="DL11"/>
  <c r="BM11"/>
  <c r="DO15"/>
  <c r="CS15"/>
  <c r="BT42"/>
  <c r="BT43"/>
  <c r="CV5"/>
  <c r="CU7"/>
  <c r="CM9"/>
  <c r="CR12"/>
  <c r="BH24"/>
  <c r="BH25"/>
  <c r="BQ24"/>
  <c r="BQ25"/>
  <c r="CS3"/>
  <c r="CS20"/>
  <c r="CV4"/>
  <c r="CW6"/>
  <c r="CV8"/>
  <c r="CR8"/>
  <c r="CN9"/>
  <c r="CW10"/>
  <c r="CP10"/>
  <c r="CQ13"/>
  <c r="CM14"/>
  <c r="CP15"/>
  <c r="CZ17"/>
  <c r="CZ3"/>
  <c r="CZ20"/>
  <c r="DQ3"/>
  <c r="CS6"/>
  <c r="CN7"/>
  <c r="DE7"/>
  <c r="CQ8"/>
  <c r="CY8"/>
  <c r="DP8"/>
  <c r="BG10"/>
  <c r="DF10"/>
  <c r="CZ11"/>
  <c r="CS14"/>
  <c r="CN15"/>
  <c r="DE15"/>
  <c r="CQ16"/>
  <c r="CY16"/>
  <c r="DP16"/>
  <c r="D27"/>
  <c r="G27"/>
  <c r="BJ42"/>
  <c r="BJ43"/>
  <c r="BR42"/>
  <c r="BR43"/>
  <c r="CQ3"/>
  <c r="CY3"/>
  <c r="CY20"/>
  <c r="DP3"/>
  <c r="CT4"/>
  <c r="CO5"/>
  <c r="DN5"/>
  <c r="CR6"/>
  <c r="CZ6"/>
  <c r="BM7"/>
  <c r="CM7"/>
  <c r="CP8"/>
  <c r="DG8"/>
  <c r="BE9"/>
  <c r="BS9"/>
  <c r="CS9"/>
  <c r="DA9"/>
  <c r="DJ9"/>
  <c r="DE10"/>
  <c r="CY11"/>
  <c r="CT12"/>
  <c r="DK12"/>
  <c r="CO13"/>
  <c r="DN13"/>
  <c r="CR14"/>
  <c r="CZ14"/>
  <c r="BM15"/>
  <c r="CM15"/>
  <c r="DL15"/>
  <c r="DG16"/>
  <c r="BS17"/>
  <c r="CS17"/>
  <c r="DA17"/>
  <c r="DJ17"/>
  <c r="BB24"/>
  <c r="BB25"/>
  <c r="BN24"/>
  <c r="BN25"/>
  <c r="BN26"/>
  <c r="BQ42"/>
  <c r="BQ43"/>
  <c r="CS4"/>
  <c r="CN5"/>
  <c r="CQ6"/>
  <c r="CY6"/>
  <c r="BG8"/>
  <c r="CZ9"/>
  <c r="CS12"/>
  <c r="CN13"/>
  <c r="CQ14"/>
  <c r="DH14"/>
  <c r="DB15"/>
  <c r="BG16"/>
  <c r="DQ17"/>
  <c r="BG3"/>
  <c r="CO3"/>
  <c r="CW3"/>
  <c r="CW20"/>
  <c r="DF3"/>
  <c r="DN3"/>
  <c r="CZ4"/>
  <c r="DI4"/>
  <c r="BM5"/>
  <c r="DL5"/>
  <c r="CP6"/>
  <c r="BS7"/>
  <c r="DA7"/>
  <c r="DJ7"/>
  <c r="DE8"/>
  <c r="DM8"/>
  <c r="CY9"/>
  <c r="DH9"/>
  <c r="DK10"/>
  <c r="BG11"/>
  <c r="DF11"/>
  <c r="DN11"/>
  <c r="CZ12"/>
  <c r="DI12"/>
  <c r="BM13"/>
  <c r="DL13"/>
  <c r="BS15"/>
  <c r="DA15"/>
  <c r="DJ15"/>
  <c r="DE16"/>
  <c r="DM16"/>
  <c r="CY17"/>
  <c r="DH17"/>
  <c r="AZ18"/>
  <c r="AZ19"/>
  <c r="BU24"/>
  <c r="DO3"/>
  <c r="DB7"/>
  <c r="CY14"/>
  <c r="BA28"/>
  <c r="BH42"/>
  <c r="BH43"/>
  <c r="CN3"/>
  <c r="CV3"/>
  <c r="DE3"/>
  <c r="DM3"/>
  <c r="CQ4"/>
  <c r="CY4"/>
  <c r="CT5"/>
  <c r="BG6"/>
  <c r="DN6"/>
  <c r="CR7"/>
  <c r="CZ7"/>
  <c r="BM8"/>
  <c r="CM8"/>
  <c r="BS10"/>
  <c r="CS10"/>
  <c r="DA10"/>
  <c r="CY12"/>
  <c r="CT13"/>
  <c r="BG14"/>
  <c r="DN14"/>
  <c r="CR15"/>
  <c r="CZ15"/>
  <c r="BM16"/>
  <c r="CM16"/>
  <c r="BJ24"/>
  <c r="BJ25"/>
  <c r="BT24"/>
  <c r="BT25"/>
  <c r="BT26"/>
  <c r="BD42"/>
  <c r="BD43"/>
  <c r="CS5"/>
  <c r="CN6"/>
  <c r="CY7"/>
  <c r="DB8"/>
  <c r="CZ10"/>
  <c r="CS13"/>
  <c r="CN14"/>
  <c r="CQ15"/>
  <c r="CY15"/>
  <c r="DB16"/>
  <c r="BU42"/>
  <c r="BU43"/>
  <c r="CO4"/>
  <c r="CZ5"/>
  <c r="BM6"/>
  <c r="BS8"/>
  <c r="DA8"/>
  <c r="CY10"/>
  <c r="CO12"/>
  <c r="CZ13"/>
  <c r="BM14"/>
  <c r="BS16"/>
  <c r="DA16"/>
  <c r="DS11" i="17"/>
  <c r="CB14"/>
  <c r="DS14"/>
  <c r="DS6"/>
  <c r="CB6"/>
  <c r="DS8"/>
  <c r="DQ3"/>
  <c r="DP8"/>
  <c r="CW10"/>
  <c r="DQ11"/>
  <c r="CM12"/>
  <c r="CN16"/>
  <c r="BJ41"/>
  <c r="BC3"/>
  <c r="BS3"/>
  <c r="CS3"/>
  <c r="DA3"/>
  <c r="DJ3"/>
  <c r="DR3"/>
  <c r="BV4"/>
  <c r="CB4"/>
  <c r="DE4"/>
  <c r="DM4"/>
  <c r="BZ5"/>
  <c r="CQ5"/>
  <c r="CY5"/>
  <c r="CT6"/>
  <c r="DB6"/>
  <c r="DK6"/>
  <c r="BG7"/>
  <c r="BX7"/>
  <c r="DN7"/>
  <c r="CA8"/>
  <c r="CR8"/>
  <c r="CZ8"/>
  <c r="BM9"/>
  <c r="CM9"/>
  <c r="CU9"/>
  <c r="DL9"/>
  <c r="BP10"/>
  <c r="CA10"/>
  <c r="BY10"/>
  <c r="CP10"/>
  <c r="BC11"/>
  <c r="BE11"/>
  <c r="BS11"/>
  <c r="CB11"/>
  <c r="CS11"/>
  <c r="DA11"/>
  <c r="DJ11"/>
  <c r="BV12"/>
  <c r="CB12"/>
  <c r="DE12"/>
  <c r="BZ13"/>
  <c r="CQ13"/>
  <c r="CY13"/>
  <c r="CT14"/>
  <c r="DB14"/>
  <c r="DK14"/>
  <c r="BG16"/>
  <c r="BX16"/>
  <c r="DN16"/>
  <c r="BF23"/>
  <c r="BF24"/>
  <c r="BA28"/>
  <c r="BK41"/>
  <c r="BZ3"/>
  <c r="CQ3"/>
  <c r="CY3"/>
  <c r="DP3"/>
  <c r="CT4"/>
  <c r="DB4"/>
  <c r="BX5"/>
  <c r="CO5"/>
  <c r="CR6"/>
  <c r="CZ6"/>
  <c r="CM7"/>
  <c r="CU7"/>
  <c r="BY8"/>
  <c r="CP8"/>
  <c r="CB9"/>
  <c r="CS9"/>
  <c r="DA9"/>
  <c r="DR9"/>
  <c r="CN10"/>
  <c r="CV10"/>
  <c r="BZ11"/>
  <c r="CQ11"/>
  <c r="CY11"/>
  <c r="CT12"/>
  <c r="BX13"/>
  <c r="CO13"/>
  <c r="CR14"/>
  <c r="CZ14"/>
  <c r="CM16"/>
  <c r="BB23"/>
  <c r="BB24"/>
  <c r="BN23"/>
  <c r="BN24"/>
  <c r="BN25"/>
  <c r="BI41"/>
  <c r="BQ41"/>
  <c r="DO5"/>
  <c r="DB9"/>
  <c r="CO10"/>
  <c r="BY3"/>
  <c r="CP3"/>
  <c r="DG3"/>
  <c r="BS4"/>
  <c r="DA4"/>
  <c r="DJ4"/>
  <c r="CN5"/>
  <c r="DE5"/>
  <c r="DM5"/>
  <c r="CQ6"/>
  <c r="CY6"/>
  <c r="DH6"/>
  <c r="CT7"/>
  <c r="DK7"/>
  <c r="BG8"/>
  <c r="BX8"/>
  <c r="DF8"/>
  <c r="CR9"/>
  <c r="CZ9"/>
  <c r="DI9"/>
  <c r="BM10"/>
  <c r="CM10"/>
  <c r="CU10"/>
  <c r="DL10"/>
  <c r="DG11"/>
  <c r="BS12"/>
  <c r="DA12"/>
  <c r="DJ12"/>
  <c r="CN13"/>
  <c r="DE13"/>
  <c r="DM13"/>
  <c r="CQ14"/>
  <c r="CY14"/>
  <c r="DH14"/>
  <c r="CT16"/>
  <c r="DK16"/>
  <c r="BA23"/>
  <c r="BA24"/>
  <c r="E9" i="25"/>
  <c r="BL23" i="17"/>
  <c r="BL24"/>
  <c r="BL25"/>
  <c r="BA27"/>
  <c r="BH41"/>
  <c r="CS6"/>
  <c r="CV7"/>
  <c r="DO13"/>
  <c r="BG3"/>
  <c r="BX3"/>
  <c r="CO3"/>
  <c r="CW3"/>
  <c r="CW19"/>
  <c r="DF3"/>
  <c r="DN3"/>
  <c r="CZ4"/>
  <c r="DI4"/>
  <c r="BM5"/>
  <c r="DL5"/>
  <c r="BP6"/>
  <c r="CA6"/>
  <c r="BS7"/>
  <c r="CB7"/>
  <c r="DA7"/>
  <c r="DJ7"/>
  <c r="DE8"/>
  <c r="DM8"/>
  <c r="CY9"/>
  <c r="DH9"/>
  <c r="DK10"/>
  <c r="BG11"/>
  <c r="BX11"/>
  <c r="DF11"/>
  <c r="DN11"/>
  <c r="CZ12"/>
  <c r="DI12"/>
  <c r="BM13"/>
  <c r="DL13"/>
  <c r="BP14"/>
  <c r="BS16"/>
  <c r="CB16"/>
  <c r="DA16"/>
  <c r="DJ16"/>
  <c r="AZ17"/>
  <c r="AZ18"/>
  <c r="BK23"/>
  <c r="BK24"/>
  <c r="BU23"/>
  <c r="BF41"/>
  <c r="CQ8"/>
  <c r="CR11"/>
  <c r="CU12"/>
  <c r="CP13"/>
  <c r="CS14"/>
  <c r="CV16"/>
  <c r="BD23"/>
  <c r="BD24"/>
  <c r="BV3"/>
  <c r="CN3"/>
  <c r="CV3"/>
  <c r="CV19"/>
  <c r="DE3"/>
  <c r="DM3"/>
  <c r="CY4"/>
  <c r="DB5"/>
  <c r="DK5"/>
  <c r="BG6"/>
  <c r="BX6"/>
  <c r="CO6"/>
  <c r="DF6"/>
  <c r="DN6"/>
  <c r="CZ7"/>
  <c r="DI7"/>
  <c r="BM8"/>
  <c r="CM8"/>
  <c r="DL8"/>
  <c r="BP9"/>
  <c r="DG9"/>
  <c r="BS10"/>
  <c r="CB10"/>
  <c r="DA10"/>
  <c r="DJ10"/>
  <c r="DE11"/>
  <c r="DM11"/>
  <c r="CY12"/>
  <c r="DB13"/>
  <c r="DK13"/>
  <c r="BG14"/>
  <c r="BX14"/>
  <c r="CO14"/>
  <c r="DF14"/>
  <c r="DN14"/>
  <c r="CZ16"/>
  <c r="DI16"/>
  <c r="BJ23"/>
  <c r="BJ24"/>
  <c r="BT23"/>
  <c r="BT24"/>
  <c r="BT25"/>
  <c r="BM3"/>
  <c r="CM3"/>
  <c r="CU3"/>
  <c r="CU19"/>
  <c r="BP4"/>
  <c r="CP4"/>
  <c r="DG4"/>
  <c r="BS5"/>
  <c r="CB5"/>
  <c r="DA5"/>
  <c r="CY7"/>
  <c r="DH7"/>
  <c r="DB8"/>
  <c r="BG9"/>
  <c r="BX9"/>
  <c r="DN9"/>
  <c r="CZ10"/>
  <c r="BM11"/>
  <c r="BP12"/>
  <c r="CP12"/>
  <c r="DG12"/>
  <c r="BS13"/>
  <c r="CB13"/>
  <c r="DA13"/>
  <c r="CY16"/>
  <c r="DH16"/>
  <c r="BI23"/>
  <c r="BI24"/>
  <c r="BR23"/>
  <c r="BR24"/>
  <c r="BR25"/>
  <c r="BB41"/>
  <c r="BU41"/>
  <c r="CN7"/>
  <c r="CY8"/>
  <c r="CT9"/>
  <c r="CT3"/>
  <c r="CT19"/>
  <c r="DK3"/>
  <c r="BG4"/>
  <c r="BX4"/>
  <c r="CR5"/>
  <c r="CZ5"/>
  <c r="BM6"/>
  <c r="CM6"/>
  <c r="CU6"/>
  <c r="BS8"/>
  <c r="CS8"/>
  <c r="DA8"/>
  <c r="CN9"/>
  <c r="CQ10"/>
  <c r="CY10"/>
  <c r="CT11"/>
  <c r="DB11"/>
  <c r="BG12"/>
  <c r="BX12"/>
  <c r="CR13"/>
  <c r="CZ13"/>
  <c r="BM14"/>
  <c r="CM14"/>
  <c r="CU14"/>
  <c r="CU10" i="16"/>
  <c r="CU18"/>
  <c r="BL39"/>
  <c r="BL40"/>
  <c r="BL41"/>
  <c r="CU4"/>
  <c r="CU17"/>
  <c r="CU9"/>
  <c r="DM4"/>
  <c r="DN10"/>
  <c r="CN14"/>
  <c r="DF14"/>
  <c r="DB15"/>
  <c r="CM19"/>
  <c r="DE19"/>
  <c r="BG19"/>
  <c r="BE19"/>
  <c r="CY3"/>
  <c r="CY35"/>
  <c r="CR7"/>
  <c r="CU7"/>
  <c r="CM8"/>
  <c r="CU8"/>
  <c r="CP12"/>
  <c r="CS13"/>
  <c r="DB13"/>
  <c r="CV14"/>
  <c r="CR14"/>
  <c r="CW16"/>
  <c r="CP16"/>
  <c r="CQ18"/>
  <c r="CU19"/>
  <c r="CR20"/>
  <c r="DO5"/>
  <c r="CS12"/>
  <c r="CS20"/>
  <c r="CS4"/>
  <c r="CS6"/>
  <c r="CS19"/>
  <c r="CS11"/>
  <c r="DK6"/>
  <c r="CS3"/>
  <c r="DS8"/>
  <c r="DS10"/>
  <c r="CR11"/>
  <c r="DJ11"/>
  <c r="CO12"/>
  <c r="BG12"/>
  <c r="DG12"/>
  <c r="DH18"/>
  <c r="CP18"/>
  <c r="DS19"/>
  <c r="DA9"/>
  <c r="CW12"/>
  <c r="CR13"/>
  <c r="CM14"/>
  <c r="CU14"/>
  <c r="CS15"/>
  <c r="CV16"/>
  <c r="CW18"/>
  <c r="CT19"/>
  <c r="CQ20"/>
  <c r="BN39"/>
  <c r="BN40"/>
  <c r="BN41"/>
  <c r="CM3"/>
  <c r="CM35"/>
  <c r="CM10"/>
  <c r="DE3"/>
  <c r="CM18"/>
  <c r="BG3"/>
  <c r="BA39"/>
  <c r="BA40"/>
  <c r="E8" i="25"/>
  <c r="CM20" i="16"/>
  <c r="CM12"/>
  <c r="CM4"/>
  <c r="CM17"/>
  <c r="CM9"/>
  <c r="CU12"/>
  <c r="DM12"/>
  <c r="CS14"/>
  <c r="DK14"/>
  <c r="DS14"/>
  <c r="DS16"/>
  <c r="DS18"/>
  <c r="CR19"/>
  <c r="DJ19"/>
  <c r="CO20"/>
  <c r="BG20"/>
  <c r="DG20"/>
  <c r="CV7"/>
  <c r="CV9"/>
  <c r="CO13"/>
  <c r="CQ15"/>
  <c r="CM15"/>
  <c r="CT16"/>
  <c r="CP17"/>
  <c r="CW20"/>
  <c r="DN18"/>
  <c r="CQ8"/>
  <c r="CQ13"/>
  <c r="DI8"/>
  <c r="CQ5"/>
  <c r="DO13"/>
  <c r="DO15"/>
  <c r="BS19"/>
  <c r="CN9"/>
  <c r="CS10"/>
  <c r="CV10"/>
  <c r="CO11"/>
  <c r="CW11"/>
  <c r="CQ11"/>
  <c r="CP13"/>
  <c r="CS16"/>
  <c r="CW17"/>
  <c r="CS17"/>
  <c r="DB18"/>
  <c r="BE20"/>
  <c r="CT9"/>
  <c r="DL9"/>
  <c r="BM9"/>
  <c r="DS9"/>
  <c r="DA12"/>
  <c r="DR12"/>
  <c r="CU20"/>
  <c r="DM20"/>
  <c r="BJ39"/>
  <c r="BJ40"/>
  <c r="BT57"/>
  <c r="CS5"/>
  <c r="CO6"/>
  <c r="CW6"/>
  <c r="CZ6"/>
  <c r="CR10"/>
  <c r="CN11"/>
  <c r="CV11"/>
  <c r="CV15"/>
  <c r="CV17"/>
  <c r="CT18"/>
  <c r="CY19"/>
  <c r="BS11"/>
  <c r="BI39"/>
  <c r="BI40"/>
  <c r="CR12"/>
  <c r="CR17"/>
  <c r="CR9"/>
  <c r="CR3"/>
  <c r="CR35"/>
  <c r="CR16"/>
  <c r="CR8"/>
  <c r="DJ3"/>
  <c r="CO4"/>
  <c r="BG4"/>
  <c r="DG4"/>
  <c r="CO16"/>
  <c r="CO8"/>
  <c r="CO15"/>
  <c r="CO7"/>
  <c r="CN6"/>
  <c r="CN5"/>
  <c r="DF6"/>
  <c r="CN13"/>
  <c r="CN20"/>
  <c r="CN12"/>
  <c r="CN4"/>
  <c r="DB3"/>
  <c r="DB7"/>
  <c r="DB14"/>
  <c r="DB6"/>
  <c r="CM11"/>
  <c r="DE11"/>
  <c r="BG11"/>
  <c r="BE11"/>
  <c r="CQ16"/>
  <c r="DI16"/>
  <c r="BR39"/>
  <c r="BR40"/>
  <c r="BR41"/>
  <c r="CW4"/>
  <c r="CR5"/>
  <c r="CV6"/>
  <c r="CR6"/>
  <c r="CN7"/>
  <c r="CW8"/>
  <c r="CQ10"/>
  <c r="CU11"/>
  <c r="DB12"/>
  <c r="CP14"/>
  <c r="CY14"/>
  <c r="CN17"/>
  <c r="CS18"/>
  <c r="CV18"/>
  <c r="CO19"/>
  <c r="CW19"/>
  <c r="CQ19"/>
  <c r="DR4"/>
  <c r="DA4"/>
  <c r="DA19"/>
  <c r="DA11"/>
  <c r="DA3"/>
  <c r="DA35"/>
  <c r="DO7"/>
  <c r="BQ39"/>
  <c r="BQ40"/>
  <c r="BS3"/>
  <c r="DH10"/>
  <c r="CP10"/>
  <c r="DS11"/>
  <c r="CT17"/>
  <c r="DL17"/>
  <c r="BM17"/>
  <c r="DS17"/>
  <c r="DR20"/>
  <c r="DA20"/>
  <c r="CW5"/>
  <c r="CM6"/>
  <c r="CU6"/>
  <c r="CS7"/>
  <c r="CV8"/>
  <c r="CW10"/>
  <c r="DP11"/>
  <c r="CQ12"/>
  <c r="CT12"/>
  <c r="CT13"/>
  <c r="CO14"/>
  <c r="CW14"/>
  <c r="CR18"/>
  <c r="CN18"/>
  <c r="CN19"/>
  <c r="CV19"/>
  <c r="CV4"/>
  <c r="CY5"/>
  <c r="DP5"/>
  <c r="CT6"/>
  <c r="CW7"/>
  <c r="CZ8"/>
  <c r="DQ8"/>
  <c r="CV12"/>
  <c r="CY13"/>
  <c r="DP13"/>
  <c r="CT14"/>
  <c r="CW15"/>
  <c r="CZ16"/>
  <c r="DQ16"/>
  <c r="CV20"/>
  <c r="BF39"/>
  <c r="BF40"/>
  <c r="BA44"/>
  <c r="BK57"/>
  <c r="CZ3"/>
  <c r="DI3"/>
  <c r="DQ3"/>
  <c r="BM4"/>
  <c r="DL4"/>
  <c r="BE6"/>
  <c r="BS6"/>
  <c r="DA6"/>
  <c r="DJ6"/>
  <c r="DE7"/>
  <c r="DM7"/>
  <c r="CY8"/>
  <c r="DB9"/>
  <c r="DK9"/>
  <c r="BG10"/>
  <c r="CO10"/>
  <c r="CZ11"/>
  <c r="BM12"/>
  <c r="DL12"/>
  <c r="BE14"/>
  <c r="BS14"/>
  <c r="DA14"/>
  <c r="DJ14"/>
  <c r="CN15"/>
  <c r="DE15"/>
  <c r="CY16"/>
  <c r="DB17"/>
  <c r="DK17"/>
  <c r="BG18"/>
  <c r="CO18"/>
  <c r="CZ19"/>
  <c r="BM20"/>
  <c r="DL20"/>
  <c r="BD39"/>
  <c r="BD40"/>
  <c r="BO39"/>
  <c r="D42"/>
  <c r="G42"/>
  <c r="BJ57"/>
  <c r="BR57"/>
  <c r="BR58"/>
  <c r="DE5"/>
  <c r="CQ6"/>
  <c r="CY6"/>
  <c r="BG8"/>
  <c r="DO11"/>
  <c r="DE13"/>
  <c r="CT15"/>
  <c r="DF16"/>
  <c r="DO19"/>
  <c r="CO3"/>
  <c r="CW3"/>
  <c r="DF3"/>
  <c r="DN3"/>
  <c r="CZ4"/>
  <c r="DI4"/>
  <c r="BM5"/>
  <c r="CM5"/>
  <c r="DL5"/>
  <c r="DG6"/>
  <c r="BS7"/>
  <c r="DA7"/>
  <c r="DJ7"/>
  <c r="CN8"/>
  <c r="DE8"/>
  <c r="DM8"/>
  <c r="CY9"/>
  <c r="DH9"/>
  <c r="DK10"/>
  <c r="DF11"/>
  <c r="DN11"/>
  <c r="CZ12"/>
  <c r="DI12"/>
  <c r="BM13"/>
  <c r="CM13"/>
  <c r="CU13"/>
  <c r="DL13"/>
  <c r="DG14"/>
  <c r="BS15"/>
  <c r="DA15"/>
  <c r="DJ15"/>
  <c r="CN16"/>
  <c r="DE16"/>
  <c r="DM16"/>
  <c r="CY17"/>
  <c r="DH17"/>
  <c r="DK18"/>
  <c r="DF19"/>
  <c r="DN19"/>
  <c r="CZ20"/>
  <c r="DI20"/>
  <c r="AZ33"/>
  <c r="AZ34"/>
  <c r="BK39"/>
  <c r="BK40"/>
  <c r="BU39"/>
  <c r="CT7"/>
  <c r="CZ9"/>
  <c r="CV13"/>
  <c r="DP14"/>
  <c r="BG16"/>
  <c r="CZ17"/>
  <c r="CP19"/>
  <c r="BA43"/>
  <c r="BH57"/>
  <c r="CN3"/>
  <c r="CV3"/>
  <c r="CV35"/>
  <c r="DM3"/>
  <c r="CY4"/>
  <c r="DH4"/>
  <c r="DK5"/>
  <c r="BG6"/>
  <c r="DN6"/>
  <c r="CZ7"/>
  <c r="DI7"/>
  <c r="BM8"/>
  <c r="DL8"/>
  <c r="BS10"/>
  <c r="DA10"/>
  <c r="DJ10"/>
  <c r="DM11"/>
  <c r="CY12"/>
  <c r="DH12"/>
  <c r="DK13"/>
  <c r="BG14"/>
  <c r="DN14"/>
  <c r="CZ15"/>
  <c r="DI15"/>
  <c r="BM16"/>
  <c r="DL16"/>
  <c r="BS18"/>
  <c r="DA18"/>
  <c r="DJ18"/>
  <c r="DM19"/>
  <c r="CY20"/>
  <c r="DH20"/>
  <c r="BT39"/>
  <c r="BT40"/>
  <c r="BT41"/>
  <c r="BD57"/>
  <c r="CP3"/>
  <c r="CV5"/>
  <c r="DF8"/>
  <c r="CP11"/>
  <c r="CQ14"/>
  <c r="BM3"/>
  <c r="CU3"/>
  <c r="CU35"/>
  <c r="DL3"/>
  <c r="CP4"/>
  <c r="BS5"/>
  <c r="DA5"/>
  <c r="DJ5"/>
  <c r="DE6"/>
  <c r="DM6"/>
  <c r="CY7"/>
  <c r="DB8"/>
  <c r="DK8"/>
  <c r="BG9"/>
  <c r="CO9"/>
  <c r="DF9"/>
  <c r="DN9"/>
  <c r="CZ10"/>
  <c r="DI10"/>
  <c r="BM11"/>
  <c r="DL11"/>
  <c r="BS13"/>
  <c r="DA13"/>
  <c r="DJ13"/>
  <c r="DE14"/>
  <c r="DM14"/>
  <c r="CY15"/>
  <c r="DB16"/>
  <c r="DK16"/>
  <c r="BG17"/>
  <c r="DF17"/>
  <c r="DN17"/>
  <c r="CZ18"/>
  <c r="DI18"/>
  <c r="BM19"/>
  <c r="DL19"/>
  <c r="BU57"/>
  <c r="CZ5"/>
  <c r="BM6"/>
  <c r="CP7"/>
  <c r="BS8"/>
  <c r="DA8"/>
  <c r="CY10"/>
  <c r="CZ13"/>
  <c r="BM14"/>
  <c r="BS16"/>
  <c r="DA16"/>
  <c r="CY18"/>
  <c r="DS9" i="15"/>
  <c r="DO7"/>
  <c r="CS6"/>
  <c r="CQ8"/>
  <c r="CW10"/>
  <c r="DQ11"/>
  <c r="CM12"/>
  <c r="CP13"/>
  <c r="BR38"/>
  <c r="BR39"/>
  <c r="DB4"/>
  <c r="CU7"/>
  <c r="CQ11"/>
  <c r="CP3"/>
  <c r="DA4"/>
  <c r="CN5"/>
  <c r="CO8"/>
  <c r="CU10"/>
  <c r="CP11"/>
  <c r="CN13"/>
  <c r="BG3"/>
  <c r="DF3"/>
  <c r="CR4"/>
  <c r="CZ4"/>
  <c r="DO6"/>
  <c r="CS7"/>
  <c r="DA7"/>
  <c r="CV8"/>
  <c r="CQ9"/>
  <c r="CY9"/>
  <c r="CT10"/>
  <c r="BG11"/>
  <c r="DQ12"/>
  <c r="BU20"/>
  <c r="BS3"/>
  <c r="CS3"/>
  <c r="DA3"/>
  <c r="DJ3"/>
  <c r="CN4"/>
  <c r="CV4"/>
  <c r="DE4"/>
  <c r="DM4"/>
  <c r="CQ5"/>
  <c r="CY5"/>
  <c r="DH5"/>
  <c r="DP5"/>
  <c r="CT6"/>
  <c r="DB6"/>
  <c r="DK6"/>
  <c r="BG7"/>
  <c r="CO7"/>
  <c r="CW7"/>
  <c r="DN7"/>
  <c r="CR8"/>
  <c r="CZ8"/>
  <c r="BM9"/>
  <c r="CM9"/>
  <c r="CU9"/>
  <c r="DL9"/>
  <c r="BP20"/>
  <c r="BP21"/>
  <c r="BP22"/>
  <c r="CP10"/>
  <c r="BE11"/>
  <c r="BS11"/>
  <c r="CS11"/>
  <c r="DA11"/>
  <c r="DJ11"/>
  <c r="CN12"/>
  <c r="CV12"/>
  <c r="DE12"/>
  <c r="CQ13"/>
  <c r="CY13"/>
  <c r="DP13"/>
  <c r="BF20"/>
  <c r="BF21"/>
  <c r="BA25"/>
  <c r="BK38"/>
  <c r="BK39"/>
  <c r="DQ3"/>
  <c r="CV7"/>
  <c r="CR11"/>
  <c r="CU12"/>
  <c r="D23"/>
  <c r="G23"/>
  <c r="BJ38"/>
  <c r="BJ39"/>
  <c r="CQ3"/>
  <c r="CQ16"/>
  <c r="DP3"/>
  <c r="CT4"/>
  <c r="CO5"/>
  <c r="DQ6"/>
  <c r="CM7"/>
  <c r="CP8"/>
  <c r="DR9"/>
  <c r="CY11"/>
  <c r="CO13"/>
  <c r="BI38"/>
  <c r="BI39"/>
  <c r="CQ6"/>
  <c r="CT7"/>
  <c r="BG8"/>
  <c r="CZ9"/>
  <c r="DO11"/>
  <c r="DR12"/>
  <c r="BA20"/>
  <c r="BA21"/>
  <c r="E7" i="25"/>
  <c r="CW3" i="15"/>
  <c r="CM5"/>
  <c r="DF11"/>
  <c r="CR12"/>
  <c r="CU13"/>
  <c r="CN3"/>
  <c r="CV3"/>
  <c r="CV16"/>
  <c r="DE3"/>
  <c r="CQ4"/>
  <c r="CY4"/>
  <c r="CT5"/>
  <c r="BG6"/>
  <c r="CO6"/>
  <c r="DF6"/>
  <c r="CR7"/>
  <c r="CZ7"/>
  <c r="CM8"/>
  <c r="CU8"/>
  <c r="CP9"/>
  <c r="DG9"/>
  <c r="CS10"/>
  <c r="DA10"/>
  <c r="DE11"/>
  <c r="CQ12"/>
  <c r="CY12"/>
  <c r="CT13"/>
  <c r="BJ20"/>
  <c r="BJ21"/>
  <c r="BT20"/>
  <c r="BT21"/>
  <c r="BT22"/>
  <c r="BA26"/>
  <c r="CZ3"/>
  <c r="CZ16"/>
  <c r="DP8"/>
  <c r="CO10"/>
  <c r="DO13"/>
  <c r="BD20"/>
  <c r="BD21"/>
  <c r="CT12"/>
  <c r="BB20"/>
  <c r="BB21"/>
  <c r="BQ38"/>
  <c r="BQ39"/>
  <c r="DP6"/>
  <c r="CR9"/>
  <c r="CS12"/>
  <c r="BA24"/>
  <c r="BH38"/>
  <c r="BH39"/>
  <c r="CU5"/>
  <c r="DE8"/>
  <c r="DS10"/>
  <c r="BF38"/>
  <c r="BF39"/>
  <c r="BM3"/>
  <c r="CM3"/>
  <c r="CM16"/>
  <c r="CU3"/>
  <c r="CU16"/>
  <c r="DL3"/>
  <c r="DG4"/>
  <c r="BS5"/>
  <c r="CS5"/>
  <c r="DA5"/>
  <c r="DJ5"/>
  <c r="DE6"/>
  <c r="DM6"/>
  <c r="CQ7"/>
  <c r="CY7"/>
  <c r="DH7"/>
  <c r="CT8"/>
  <c r="DK8"/>
  <c r="BG9"/>
  <c r="DF9"/>
  <c r="CR10"/>
  <c r="CZ10"/>
  <c r="DI10"/>
  <c r="BM11"/>
  <c r="CM11"/>
  <c r="CU11"/>
  <c r="DL11"/>
  <c r="DG12"/>
  <c r="BS13"/>
  <c r="CS13"/>
  <c r="DA13"/>
  <c r="DJ13"/>
  <c r="BI20"/>
  <c r="BI21"/>
  <c r="BB38"/>
  <c r="BB39"/>
  <c r="BU38"/>
  <c r="BU39"/>
  <c r="CN7"/>
  <c r="CY8"/>
  <c r="CT9"/>
  <c r="CY3"/>
  <c r="CR6"/>
  <c r="CS9"/>
  <c r="CN10"/>
  <c r="CS4"/>
  <c r="CM10"/>
  <c r="CO3"/>
  <c r="CO11"/>
  <c r="CM13"/>
  <c r="BG4"/>
  <c r="CZ5"/>
  <c r="BM6"/>
  <c r="BS8"/>
  <c r="DA8"/>
  <c r="CY10"/>
  <c r="BG12"/>
  <c r="CZ13"/>
  <c r="BE3" i="14"/>
  <c r="CA4"/>
  <c r="CT4"/>
  <c r="DS5"/>
  <c r="DO8"/>
  <c r="BE13"/>
  <c r="CM13"/>
  <c r="BX13"/>
  <c r="BG13"/>
  <c r="DA15"/>
  <c r="CB15"/>
  <c r="DR15"/>
  <c r="CT20"/>
  <c r="DL20"/>
  <c r="BM20"/>
  <c r="BG3"/>
  <c r="BB48"/>
  <c r="CN14"/>
  <c r="CN6"/>
  <c r="DF3"/>
  <c r="CN3"/>
  <c r="BB30"/>
  <c r="BB31"/>
  <c r="CN15"/>
  <c r="CN7"/>
  <c r="BE5"/>
  <c r="CM3"/>
  <c r="CM5"/>
  <c r="BG5"/>
  <c r="CM20"/>
  <c r="CM12"/>
  <c r="DR6"/>
  <c r="DA6"/>
  <c r="CN9"/>
  <c r="DF9"/>
  <c r="DB9"/>
  <c r="CT12"/>
  <c r="DL12"/>
  <c r="BM12"/>
  <c r="DR14"/>
  <c r="DA14"/>
  <c r="DO16"/>
  <c r="CT19"/>
  <c r="DL19"/>
  <c r="BM19"/>
  <c r="CT3"/>
  <c r="CT18"/>
  <c r="CT10"/>
  <c r="CT16"/>
  <c r="CT8"/>
  <c r="DL3"/>
  <c r="BM3"/>
  <c r="BK30"/>
  <c r="BK31"/>
  <c r="CT13"/>
  <c r="CT5"/>
  <c r="CT17"/>
  <c r="CT9"/>
  <c r="CR6"/>
  <c r="DJ6"/>
  <c r="CR14"/>
  <c r="DJ14"/>
  <c r="CN17"/>
  <c r="DF17"/>
  <c r="DB18"/>
  <c r="CY5"/>
  <c r="CY6"/>
  <c r="BG8"/>
  <c r="DB12"/>
  <c r="DB13"/>
  <c r="CY13"/>
  <c r="CM15"/>
  <c r="CT15"/>
  <c r="DB19"/>
  <c r="DA19"/>
  <c r="DB20"/>
  <c r="DA20"/>
  <c r="BA30"/>
  <c r="BA31"/>
  <c r="E6" i="25"/>
  <c r="DB3" i="14"/>
  <c r="CP3"/>
  <c r="BX4"/>
  <c r="CZ4"/>
  <c r="DB5"/>
  <c r="CT6"/>
  <c r="CP8"/>
  <c r="CN10"/>
  <c r="CP10"/>
  <c r="CW11"/>
  <c r="CT14"/>
  <c r="CO15"/>
  <c r="CO17"/>
  <c r="BT48"/>
  <c r="CQ5"/>
  <c r="CQ6"/>
  <c r="BG7"/>
  <c r="DF8"/>
  <c r="CZ9"/>
  <c r="CM10"/>
  <c r="CV11"/>
  <c r="DA11"/>
  <c r="CS12"/>
  <c r="CQ13"/>
  <c r="CQ14"/>
  <c r="CP16"/>
  <c r="CV16"/>
  <c r="CS19"/>
  <c r="DK3"/>
  <c r="CS13"/>
  <c r="CS5"/>
  <c r="CS15"/>
  <c r="BJ30"/>
  <c r="BJ31"/>
  <c r="CS7"/>
  <c r="BJ48"/>
  <c r="CS14"/>
  <c r="CS6"/>
  <c r="BS6"/>
  <c r="CS9"/>
  <c r="DK9"/>
  <c r="CQ10"/>
  <c r="DI10"/>
  <c r="CR5"/>
  <c r="CR20"/>
  <c r="CR12"/>
  <c r="CR4"/>
  <c r="DJ5"/>
  <c r="CR19"/>
  <c r="CR11"/>
  <c r="BH30"/>
  <c r="BH31"/>
  <c r="CQ17"/>
  <c r="CQ15"/>
  <c r="CQ7"/>
  <c r="CQ9"/>
  <c r="CQ12"/>
  <c r="CQ4"/>
  <c r="CQ3"/>
  <c r="CQ16"/>
  <c r="CQ8"/>
  <c r="DO5"/>
  <c r="CO19"/>
  <c r="CO11"/>
  <c r="CO3"/>
  <c r="CO6"/>
  <c r="DG6"/>
  <c r="BD30"/>
  <c r="BD31"/>
  <c r="CO18"/>
  <c r="CO10"/>
  <c r="CU7"/>
  <c r="DM7"/>
  <c r="CS8"/>
  <c r="DK8"/>
  <c r="CP12"/>
  <c r="DH12"/>
  <c r="DG14"/>
  <c r="CO14"/>
  <c r="CQ20"/>
  <c r="BQ30"/>
  <c r="BQ31"/>
  <c r="CZ3"/>
  <c r="DL4"/>
  <c r="CW6"/>
  <c r="DB7"/>
  <c r="CR8"/>
  <c r="CM9"/>
  <c r="CV10"/>
  <c r="CP11"/>
  <c r="CP13"/>
  <c r="CW13"/>
  <c r="DH13"/>
  <c r="CW14"/>
  <c r="CV15"/>
  <c r="BX15"/>
  <c r="BE16"/>
  <c r="DB16"/>
  <c r="CW16"/>
  <c r="CU17"/>
  <c r="CR18"/>
  <c r="CW20"/>
  <c r="BK48"/>
  <c r="AZ24"/>
  <c r="AZ25"/>
  <c r="BA36"/>
  <c r="CB13"/>
  <c r="BS13"/>
  <c r="BS14"/>
  <c r="BU30"/>
  <c r="DB4"/>
  <c r="DB10"/>
  <c r="CU15"/>
  <c r="DM15"/>
  <c r="CS16"/>
  <c r="DK16"/>
  <c r="CQ18"/>
  <c r="DI18"/>
  <c r="CN12"/>
  <c r="DA3"/>
  <c r="DB8"/>
  <c r="CW8"/>
  <c r="CR9"/>
  <c r="CN16"/>
  <c r="CZ16"/>
  <c r="CP17"/>
  <c r="BM4"/>
  <c r="CS4"/>
  <c r="CP5"/>
  <c r="CW5"/>
  <c r="CV6"/>
  <c r="CW7"/>
  <c r="CO8"/>
  <c r="CW9"/>
  <c r="DO10"/>
  <c r="CW12"/>
  <c r="CO13"/>
  <c r="CV14"/>
  <c r="BE15"/>
  <c r="DB15"/>
  <c r="CR16"/>
  <c r="CR17"/>
  <c r="CM18"/>
  <c r="CW19"/>
  <c r="BH48"/>
  <c r="DO7"/>
  <c r="CR13"/>
  <c r="DJ13"/>
  <c r="BY13"/>
  <c r="DB17"/>
  <c r="BR30"/>
  <c r="BR31"/>
  <c r="BR32"/>
  <c r="BR48"/>
  <c r="BF48"/>
  <c r="CP6"/>
  <c r="CP4"/>
  <c r="CP14"/>
  <c r="DH4"/>
  <c r="BS5"/>
  <c r="CT11"/>
  <c r="DL11"/>
  <c r="BM11"/>
  <c r="DO15"/>
  <c r="CS17"/>
  <c r="DK17"/>
  <c r="CQ19"/>
  <c r="DI19"/>
  <c r="CP20"/>
  <c r="DH20"/>
  <c r="CM6"/>
  <c r="DE6"/>
  <c r="BG6"/>
  <c r="BE6"/>
  <c r="CU6"/>
  <c r="CU13"/>
  <c r="DM6"/>
  <c r="CU3"/>
  <c r="CU5"/>
  <c r="CU20"/>
  <c r="CU12"/>
  <c r="DR7"/>
  <c r="DA7"/>
  <c r="CQ11"/>
  <c r="DI11"/>
  <c r="DS12"/>
  <c r="DS13"/>
  <c r="CM14"/>
  <c r="DE14"/>
  <c r="BG14"/>
  <c r="BE14"/>
  <c r="CU14"/>
  <c r="DM14"/>
  <c r="DS20"/>
  <c r="DS23"/>
  <c r="CN13"/>
  <c r="CN20"/>
  <c r="BA35"/>
  <c r="BI30"/>
  <c r="BI31"/>
  <c r="CW4"/>
  <c r="BE8"/>
  <c r="CW10"/>
  <c r="CS11"/>
  <c r="CP15"/>
  <c r="BA34"/>
  <c r="CO20"/>
  <c r="BO48"/>
  <c r="CS3"/>
  <c r="CN4"/>
  <c r="CO5"/>
  <c r="DE5"/>
  <c r="DB6"/>
  <c r="CM7"/>
  <c r="CT7"/>
  <c r="CV9"/>
  <c r="DE13"/>
  <c r="DB14"/>
  <c r="CA15"/>
  <c r="CW15"/>
  <c r="CO16"/>
  <c r="CW17"/>
  <c r="CM17"/>
  <c r="CW18"/>
  <c r="CV19"/>
  <c r="BF30"/>
  <c r="BF31"/>
  <c r="CY8"/>
  <c r="DP8"/>
  <c r="CZ11"/>
  <c r="CY16"/>
  <c r="DP16"/>
  <c r="CZ19"/>
  <c r="BO30"/>
  <c r="D33"/>
  <c r="CY3"/>
  <c r="DH3"/>
  <c r="DP3"/>
  <c r="DK4"/>
  <c r="CZ6"/>
  <c r="BM7"/>
  <c r="DL7"/>
  <c r="BE9"/>
  <c r="BS9"/>
  <c r="DA9"/>
  <c r="DJ9"/>
  <c r="CY11"/>
  <c r="DK12"/>
  <c r="CZ14"/>
  <c r="BM15"/>
  <c r="DL15"/>
  <c r="BE17"/>
  <c r="BS17"/>
  <c r="DA17"/>
  <c r="DJ17"/>
  <c r="CN18"/>
  <c r="CY19"/>
  <c r="DK20"/>
  <c r="BN30"/>
  <c r="BN31"/>
  <c r="BN32"/>
  <c r="BI48"/>
  <c r="BQ48"/>
  <c r="CW3"/>
  <c r="DO14"/>
  <c r="CV3"/>
  <c r="CY4"/>
  <c r="CR7"/>
  <c r="CZ7"/>
  <c r="CM8"/>
  <c r="CP9"/>
  <c r="DG9"/>
  <c r="CS10"/>
  <c r="DA10"/>
  <c r="CN11"/>
  <c r="CY12"/>
  <c r="DN14"/>
  <c r="CR15"/>
  <c r="CZ15"/>
  <c r="CM16"/>
  <c r="CU16"/>
  <c r="DG17"/>
  <c r="BS18"/>
  <c r="CS18"/>
  <c r="DA18"/>
  <c r="DJ18"/>
  <c r="CN19"/>
  <c r="DM19"/>
  <c r="CY20"/>
  <c r="BT30"/>
  <c r="BT31"/>
  <c r="BT32"/>
  <c r="BD48"/>
  <c r="DQ4"/>
  <c r="DE8"/>
  <c r="CY9"/>
  <c r="DE16"/>
  <c r="DF19"/>
  <c r="DA5"/>
  <c r="CY7"/>
  <c r="DH7"/>
  <c r="BG9"/>
  <c r="CR10"/>
  <c r="CZ10"/>
  <c r="CM11"/>
  <c r="CU11"/>
  <c r="DA13"/>
  <c r="CY15"/>
  <c r="DH15"/>
  <c r="BG17"/>
  <c r="CZ18"/>
  <c r="CM19"/>
  <c r="BU48"/>
  <c r="BG11"/>
  <c r="CZ12"/>
  <c r="CY17"/>
  <c r="BG19"/>
  <c r="CZ20"/>
  <c r="BG4"/>
  <c r="CO4"/>
  <c r="CZ5"/>
  <c r="BM6"/>
  <c r="BS8"/>
  <c r="DA8"/>
  <c r="CY10"/>
  <c r="BG12"/>
  <c r="CO12"/>
  <c r="CZ13"/>
  <c r="BM14"/>
  <c r="BS16"/>
  <c r="DA16"/>
  <c r="CY18"/>
  <c r="BG20"/>
  <c r="CB8" i="13"/>
  <c r="BS8"/>
  <c r="DP8"/>
  <c r="CY8"/>
  <c r="DK3"/>
  <c r="CS12"/>
  <c r="CS4"/>
  <c r="BJ45"/>
  <c r="CS13"/>
  <c r="CS5"/>
  <c r="CS15"/>
  <c r="CS20"/>
  <c r="BJ29"/>
  <c r="CS18"/>
  <c r="CS10"/>
  <c r="CS3"/>
  <c r="CS23"/>
  <c r="CS7"/>
  <c r="CS17"/>
  <c r="CS9"/>
  <c r="CS14"/>
  <c r="DS7"/>
  <c r="BR27"/>
  <c r="BR28"/>
  <c r="BR29"/>
  <c r="BR45"/>
  <c r="DO15"/>
  <c r="DB4"/>
  <c r="DB17"/>
  <c r="DB9"/>
  <c r="DB6"/>
  <c r="BV4"/>
  <c r="BU27"/>
  <c r="DI5"/>
  <c r="CQ19"/>
  <c r="CQ8"/>
  <c r="CQ5"/>
  <c r="CQ11"/>
  <c r="BX5"/>
  <c r="CQ3"/>
  <c r="CQ16"/>
  <c r="CP7"/>
  <c r="DH7"/>
  <c r="CP3"/>
  <c r="CP13"/>
  <c r="CP16"/>
  <c r="CP8"/>
  <c r="DO7"/>
  <c r="CV6"/>
  <c r="CV9"/>
  <c r="CR4"/>
  <c r="CZ4"/>
  <c r="CV16"/>
  <c r="BQ27"/>
  <c r="BQ28"/>
  <c r="CZ3"/>
  <c r="CV8"/>
  <c r="CZ12"/>
  <c r="CS8"/>
  <c r="DB18"/>
  <c r="CY19"/>
  <c r="DB20"/>
  <c r="DO18"/>
  <c r="CQ10"/>
  <c r="DB16"/>
  <c r="CT19"/>
  <c r="DB19"/>
  <c r="BN27"/>
  <c r="BN28"/>
  <c r="BN29"/>
  <c r="DN7"/>
  <c r="DJ8"/>
  <c r="BY8"/>
  <c r="CR19"/>
  <c r="CR8"/>
  <c r="CR11"/>
  <c r="DS12"/>
  <c r="DS17"/>
  <c r="DS9"/>
  <c r="DL6"/>
  <c r="BM6"/>
  <c r="CT12"/>
  <c r="CT4"/>
  <c r="CT9"/>
  <c r="CT20"/>
  <c r="CT17"/>
  <c r="CT6"/>
  <c r="BE8"/>
  <c r="CM20"/>
  <c r="BX8"/>
  <c r="CM12"/>
  <c r="CM8"/>
  <c r="BG8"/>
  <c r="DE8"/>
  <c r="CV17"/>
  <c r="CV5"/>
  <c r="CV14"/>
  <c r="CV19"/>
  <c r="CZ20"/>
  <c r="CV11"/>
  <c r="CR13"/>
  <c r="DQ3"/>
  <c r="CP4"/>
  <c r="CZ6"/>
  <c r="DB8"/>
  <c r="CZ9"/>
  <c r="CT11"/>
  <c r="DB11"/>
  <c r="CV18"/>
  <c r="CP20"/>
  <c r="CN8"/>
  <c r="DF3"/>
  <c r="CN5"/>
  <c r="CN15"/>
  <c r="BB45"/>
  <c r="BB46"/>
  <c r="CN18"/>
  <c r="CN3"/>
  <c r="CN13"/>
  <c r="CN16"/>
  <c r="BB29"/>
  <c r="CN10"/>
  <c r="BN45"/>
  <c r="BN46"/>
  <c r="CR5"/>
  <c r="CP5"/>
  <c r="CY6"/>
  <c r="CS6"/>
  <c r="CV7"/>
  <c r="CV10"/>
  <c r="CP12"/>
  <c r="CV13"/>
  <c r="CZ14"/>
  <c r="DB15"/>
  <c r="CS16"/>
  <c r="CZ19"/>
  <c r="CW10"/>
  <c r="CZ11"/>
  <c r="CV15"/>
  <c r="CW18"/>
  <c r="DQ19"/>
  <c r="CU20"/>
  <c r="DQ6"/>
  <c r="CM7"/>
  <c r="DB12"/>
  <c r="DP19"/>
  <c r="DR4"/>
  <c r="CQ6"/>
  <c r="CP11"/>
  <c r="DR12"/>
  <c r="CR17"/>
  <c r="CZ17"/>
  <c r="CU18"/>
  <c r="CP19"/>
  <c r="BA31"/>
  <c r="BH45"/>
  <c r="BH46"/>
  <c r="CO3"/>
  <c r="CW3"/>
  <c r="CW23"/>
  <c r="DQ4"/>
  <c r="CU5"/>
  <c r="CP6"/>
  <c r="CQ9"/>
  <c r="DQ12"/>
  <c r="DO14"/>
  <c r="DA15"/>
  <c r="CY17"/>
  <c r="CT18"/>
  <c r="BS3"/>
  <c r="DA3"/>
  <c r="DA23"/>
  <c r="DJ3"/>
  <c r="CN4"/>
  <c r="CV4"/>
  <c r="DM4"/>
  <c r="CY5"/>
  <c r="DH5"/>
  <c r="DP5"/>
  <c r="DK6"/>
  <c r="BG7"/>
  <c r="CO7"/>
  <c r="CW7"/>
  <c r="CA8"/>
  <c r="CZ8"/>
  <c r="BM9"/>
  <c r="CM9"/>
  <c r="CU9"/>
  <c r="DL9"/>
  <c r="CP10"/>
  <c r="BE11"/>
  <c r="BS11"/>
  <c r="CS11"/>
  <c r="DA11"/>
  <c r="DJ11"/>
  <c r="CN12"/>
  <c r="CV12"/>
  <c r="CQ13"/>
  <c r="CY13"/>
  <c r="DP13"/>
  <c r="CT14"/>
  <c r="DB14"/>
  <c r="DK14"/>
  <c r="BG15"/>
  <c r="CO15"/>
  <c r="CW15"/>
  <c r="CA16"/>
  <c r="CR16"/>
  <c r="CZ16"/>
  <c r="BM17"/>
  <c r="CM17"/>
  <c r="CU17"/>
  <c r="DL17"/>
  <c r="CP18"/>
  <c r="BE19"/>
  <c r="BS19"/>
  <c r="CS19"/>
  <c r="DA19"/>
  <c r="DJ19"/>
  <c r="CN20"/>
  <c r="CV20"/>
  <c r="BF29"/>
  <c r="BA32"/>
  <c r="BK45"/>
  <c r="CU12"/>
  <c r="D30"/>
  <c r="DP3"/>
  <c r="CO5"/>
  <c r="DO8"/>
  <c r="CY11"/>
  <c r="DQ14"/>
  <c r="CM15"/>
  <c r="BY16"/>
  <c r="DQ9"/>
  <c r="CU10"/>
  <c r="CQ14"/>
  <c r="CY14"/>
  <c r="CO16"/>
  <c r="CM18"/>
  <c r="BL27"/>
  <c r="BL28"/>
  <c r="BL29"/>
  <c r="CA4"/>
  <c r="CM5"/>
  <c r="CT10"/>
  <c r="DF11"/>
  <c r="CR12"/>
  <c r="CM13"/>
  <c r="DE16"/>
  <c r="CQ17"/>
  <c r="CO19"/>
  <c r="DQ20"/>
  <c r="AZ21"/>
  <c r="AZ22"/>
  <c r="CV3"/>
  <c r="DE3"/>
  <c r="CQ4"/>
  <c r="CY4"/>
  <c r="DH4"/>
  <c r="CT5"/>
  <c r="BG6"/>
  <c r="DF6"/>
  <c r="CR7"/>
  <c r="CZ7"/>
  <c r="CU8"/>
  <c r="CP9"/>
  <c r="DG9"/>
  <c r="DA10"/>
  <c r="DE11"/>
  <c r="CQ12"/>
  <c r="CY12"/>
  <c r="DH12"/>
  <c r="CT13"/>
  <c r="BG14"/>
  <c r="DF14"/>
  <c r="CR15"/>
  <c r="CZ15"/>
  <c r="CM16"/>
  <c r="CU16"/>
  <c r="DG17"/>
  <c r="CB18"/>
  <c r="DA18"/>
  <c r="CN19"/>
  <c r="DE19"/>
  <c r="CQ20"/>
  <c r="CY20"/>
  <c r="DH20"/>
  <c r="BT27"/>
  <c r="BT28"/>
  <c r="BT29"/>
  <c r="DA14"/>
  <c r="CY16"/>
  <c r="BD29"/>
  <c r="CY3"/>
  <c r="CY23"/>
  <c r="CR6"/>
  <c r="CU7"/>
  <c r="DA9"/>
  <c r="CR14"/>
  <c r="DR17"/>
  <c r="BQ45"/>
  <c r="BQ46"/>
  <c r="DO3"/>
  <c r="DP6"/>
  <c r="CR9"/>
  <c r="DO11"/>
  <c r="CT15"/>
  <c r="DA20"/>
  <c r="BG3"/>
  <c r="DA7"/>
  <c r="CY9"/>
  <c r="BG11"/>
  <c r="CO11"/>
  <c r="CU13"/>
  <c r="CR20"/>
  <c r="BF45"/>
  <c r="BM3"/>
  <c r="CM3"/>
  <c r="CU3"/>
  <c r="DL3"/>
  <c r="DG4"/>
  <c r="BS5"/>
  <c r="DA5"/>
  <c r="DJ5"/>
  <c r="DE6"/>
  <c r="DM6"/>
  <c r="CQ7"/>
  <c r="CY7"/>
  <c r="CT8"/>
  <c r="DK8"/>
  <c r="BG9"/>
  <c r="CO9"/>
  <c r="DF9"/>
  <c r="CR10"/>
  <c r="CZ10"/>
  <c r="DI10"/>
  <c r="BM11"/>
  <c r="CU11"/>
  <c r="DL11"/>
  <c r="DG12"/>
  <c r="BS13"/>
  <c r="DA13"/>
  <c r="DJ13"/>
  <c r="DE14"/>
  <c r="DM14"/>
  <c r="CQ15"/>
  <c r="CY15"/>
  <c r="DH15"/>
  <c r="CT16"/>
  <c r="DK16"/>
  <c r="BG17"/>
  <c r="DF17"/>
  <c r="CR18"/>
  <c r="CZ18"/>
  <c r="DI18"/>
  <c r="BM19"/>
  <c r="CM19"/>
  <c r="CU19"/>
  <c r="DL19"/>
  <c r="DG20"/>
  <c r="BI29"/>
  <c r="BU45"/>
  <c r="CO10"/>
  <c r="DP16"/>
  <c r="CO13"/>
  <c r="CU15"/>
  <c r="BI45"/>
  <c r="CT7"/>
  <c r="CO8"/>
  <c r="CM10"/>
  <c r="BG16"/>
  <c r="BX16"/>
  <c r="BG4"/>
  <c r="CZ5"/>
  <c r="DA8"/>
  <c r="CY10"/>
  <c r="BG12"/>
  <c r="CZ13"/>
  <c r="BM14"/>
  <c r="BS16"/>
  <c r="DA16"/>
  <c r="CY18"/>
  <c r="BG20"/>
  <c r="DS11" i="12"/>
  <c r="CR6"/>
  <c r="BL21"/>
  <c r="BL22"/>
  <c r="BL23"/>
  <c r="CP7"/>
  <c r="CV7"/>
  <c r="CU11"/>
  <c r="CR13"/>
  <c r="CP10"/>
  <c r="CP4"/>
  <c r="CP5"/>
  <c r="BF23"/>
  <c r="DH4"/>
  <c r="CP11"/>
  <c r="CP3"/>
  <c r="CP8"/>
  <c r="CP13"/>
  <c r="CR5"/>
  <c r="CR3"/>
  <c r="CR17"/>
  <c r="CR8"/>
  <c r="DJ5"/>
  <c r="CR11"/>
  <c r="CU6"/>
  <c r="DM6"/>
  <c r="CU12"/>
  <c r="CU4"/>
  <c r="CU9"/>
  <c r="DS9"/>
  <c r="DS14"/>
  <c r="CO9"/>
  <c r="CR7"/>
  <c r="CV8"/>
  <c r="CT10"/>
  <c r="CU13"/>
  <c r="CM14"/>
  <c r="CT3"/>
  <c r="CT17"/>
  <c r="CA3"/>
  <c r="DL3"/>
  <c r="BM3"/>
  <c r="CT7"/>
  <c r="CT4"/>
  <c r="CT9"/>
  <c r="CT12"/>
  <c r="CT14"/>
  <c r="BK21"/>
  <c r="BK22"/>
  <c r="BK39"/>
  <c r="BK40"/>
  <c r="DN4"/>
  <c r="BN21"/>
  <c r="BN22"/>
  <c r="BN23"/>
  <c r="BS5"/>
  <c r="CY5"/>
  <c r="CM6"/>
  <c r="CU8"/>
  <c r="DA9"/>
  <c r="CO11"/>
  <c r="CW11"/>
  <c r="CO12"/>
  <c r="CT13"/>
  <c r="BG5"/>
  <c r="CM9"/>
  <c r="BE5"/>
  <c r="CM4"/>
  <c r="CM5"/>
  <c r="DE5"/>
  <c r="CM12"/>
  <c r="BD23"/>
  <c r="CO6"/>
  <c r="CO10"/>
  <c r="CO7"/>
  <c r="DG6"/>
  <c r="BE3"/>
  <c r="DS4"/>
  <c r="DR6"/>
  <c r="DA11"/>
  <c r="DA6"/>
  <c r="BO21"/>
  <c r="CW7"/>
  <c r="BE6"/>
  <c r="CO4"/>
  <c r="CT8"/>
  <c r="CR10"/>
  <c r="CV11"/>
  <c r="CZ8"/>
  <c r="DO10"/>
  <c r="CN12"/>
  <c r="CQ13"/>
  <c r="DB14"/>
  <c r="CQ8"/>
  <c r="DB9"/>
  <c r="BX10"/>
  <c r="DQ11"/>
  <c r="BJ39"/>
  <c r="BJ40"/>
  <c r="BR39"/>
  <c r="BR40"/>
  <c r="CO5"/>
  <c r="DR9"/>
  <c r="CQ11"/>
  <c r="CR14"/>
  <c r="CZ14"/>
  <c r="BB23"/>
  <c r="BI39"/>
  <c r="BI40"/>
  <c r="DR4"/>
  <c r="CQ6"/>
  <c r="DF8"/>
  <c r="CR9"/>
  <c r="DQ9"/>
  <c r="CM10"/>
  <c r="DA12"/>
  <c r="BG3"/>
  <c r="BX3"/>
  <c r="CO3"/>
  <c r="CW3"/>
  <c r="CW17"/>
  <c r="DF3"/>
  <c r="DN3"/>
  <c r="CZ4"/>
  <c r="DI4"/>
  <c r="BM5"/>
  <c r="DL5"/>
  <c r="BS7"/>
  <c r="DA7"/>
  <c r="DJ7"/>
  <c r="DE8"/>
  <c r="DM8"/>
  <c r="CY9"/>
  <c r="DH9"/>
  <c r="DK10"/>
  <c r="BG11"/>
  <c r="DF11"/>
  <c r="DN11"/>
  <c r="CR12"/>
  <c r="CZ12"/>
  <c r="DI12"/>
  <c r="BM13"/>
  <c r="CM13"/>
  <c r="DL13"/>
  <c r="DG14"/>
  <c r="BU21"/>
  <c r="CV12"/>
  <c r="CY13"/>
  <c r="DO5"/>
  <c r="DA14"/>
  <c r="DP3"/>
  <c r="CV10"/>
  <c r="DP11"/>
  <c r="CO13"/>
  <c r="BQ39"/>
  <c r="BQ40"/>
  <c r="BY3"/>
  <c r="CN5"/>
  <c r="CV5"/>
  <c r="DP6"/>
  <c r="BG8"/>
  <c r="CO8"/>
  <c r="CU10"/>
  <c r="CS12"/>
  <c r="CV13"/>
  <c r="DP14"/>
  <c r="BV3"/>
  <c r="DC11"/>
  <c r="CN3"/>
  <c r="CV3"/>
  <c r="CV17"/>
  <c r="DE3"/>
  <c r="DM3"/>
  <c r="CY4"/>
  <c r="DK5"/>
  <c r="BG6"/>
  <c r="DF6"/>
  <c r="DN6"/>
  <c r="CZ7"/>
  <c r="DI7"/>
  <c r="BM8"/>
  <c r="CM8"/>
  <c r="DL8"/>
  <c r="DG9"/>
  <c r="BS10"/>
  <c r="CB10"/>
  <c r="DA10"/>
  <c r="DJ10"/>
  <c r="DE11"/>
  <c r="DM11"/>
  <c r="CY12"/>
  <c r="DH12"/>
  <c r="DB13"/>
  <c r="DK13"/>
  <c r="BG14"/>
  <c r="DF14"/>
  <c r="DN14"/>
  <c r="BJ23"/>
  <c r="BT21"/>
  <c r="BT22"/>
  <c r="BT23"/>
  <c r="BA27"/>
  <c r="DP13"/>
  <c r="DQ3"/>
  <c r="CN7"/>
  <c r="DP8"/>
  <c r="DR14"/>
  <c r="G24"/>
  <c r="BZ3"/>
  <c r="CQ3"/>
  <c r="CQ17"/>
  <c r="DQ6"/>
  <c r="CU7"/>
  <c r="BG13"/>
  <c r="DO3"/>
  <c r="CS4"/>
  <c r="DE13"/>
  <c r="CQ14"/>
  <c r="CM3"/>
  <c r="CU3"/>
  <c r="CU17"/>
  <c r="DG4"/>
  <c r="DA5"/>
  <c r="DE6"/>
  <c r="CY7"/>
  <c r="DH7"/>
  <c r="DK8"/>
  <c r="BG9"/>
  <c r="DF9"/>
  <c r="DN9"/>
  <c r="CZ10"/>
  <c r="DI10"/>
  <c r="BM11"/>
  <c r="DL11"/>
  <c r="DG12"/>
  <c r="BE13"/>
  <c r="BS13"/>
  <c r="DA13"/>
  <c r="DJ13"/>
  <c r="DE14"/>
  <c r="DM14"/>
  <c r="BI23"/>
  <c r="BR21"/>
  <c r="BR22"/>
  <c r="BR23"/>
  <c r="BB39"/>
  <c r="BB40"/>
  <c r="BU39"/>
  <c r="BU40"/>
  <c r="CS11"/>
  <c r="CS6"/>
  <c r="CY8"/>
  <c r="CS14"/>
  <c r="CY3"/>
  <c r="CY17"/>
  <c r="DB4"/>
  <c r="CM7"/>
  <c r="CS9"/>
  <c r="CN10"/>
  <c r="BH39"/>
  <c r="BH40"/>
  <c r="BG4"/>
  <c r="CZ5"/>
  <c r="BM6"/>
  <c r="BS8"/>
  <c r="DA8"/>
  <c r="CY10"/>
  <c r="DB11"/>
  <c r="BG12"/>
  <c r="CZ13"/>
  <c r="BM14"/>
  <c r="CC6" i="17"/>
  <c r="CC11"/>
  <c r="CK134" i="24"/>
  <c r="CC9" i="17"/>
  <c r="CC8"/>
  <c r="CC16"/>
  <c r="CC13"/>
  <c r="CC7"/>
  <c r="CC5"/>
  <c r="CC10"/>
  <c r="CK136" i="24"/>
  <c r="CC152"/>
  <c r="W3" i="25"/>
  <c r="CK132" i="24"/>
  <c r="CK128"/>
  <c r="CK139"/>
  <c r="CC157"/>
  <c r="AB3" i="25"/>
  <c r="CK126" i="24"/>
  <c r="CK131"/>
  <c r="CK125"/>
  <c r="CK138"/>
  <c r="CK129"/>
  <c r="CK140"/>
  <c r="CK137"/>
  <c r="CK123"/>
  <c r="CK127"/>
  <c r="BA48" i="17"/>
  <c r="Q9" i="25"/>
  <c r="D9"/>
  <c r="D3"/>
  <c r="DO3" i="17"/>
  <c r="CX15"/>
  <c r="CD96" i="24"/>
  <c r="CE96"/>
  <c r="CK142"/>
  <c r="CK145"/>
  <c r="CK124"/>
  <c r="CK144"/>
  <c r="CK135"/>
  <c r="CK143"/>
  <c r="CK133"/>
  <c r="CK130"/>
  <c r="DC15" i="17"/>
  <c r="BF42"/>
  <c r="BH42"/>
  <c r="CK141" i="24"/>
  <c r="E32" i="25"/>
  <c r="E31"/>
  <c r="E28"/>
  <c r="E30"/>
  <c r="E29"/>
  <c r="E25"/>
  <c r="E27"/>
  <c r="E16"/>
  <c r="E26"/>
  <c r="DC11" i="23"/>
  <c r="G23"/>
  <c r="CM16"/>
  <c r="CH6"/>
  <c r="CI6"/>
  <c r="CH8"/>
  <c r="CI8"/>
  <c r="DC8"/>
  <c r="BA43"/>
  <c r="CF8"/>
  <c r="CG8"/>
  <c r="CN16"/>
  <c r="CQ16"/>
  <c r="CS16"/>
  <c r="DC5"/>
  <c r="CD6"/>
  <c r="CE6"/>
  <c r="CR16"/>
  <c r="CO16"/>
  <c r="CD10" i="19"/>
  <c r="CE10"/>
  <c r="CF10"/>
  <c r="CG10"/>
  <c r="CM17"/>
  <c r="BQ42"/>
  <c r="CN17"/>
  <c r="CU17"/>
  <c r="CF3"/>
  <c r="CG3"/>
  <c r="CH3"/>
  <c r="CI3"/>
  <c r="CD3"/>
  <c r="CE3"/>
  <c r="CP17"/>
  <c r="CY17"/>
  <c r="CT17"/>
  <c r="CO17"/>
  <c r="CF28" i="24"/>
  <c r="CD28"/>
  <c r="CF94"/>
  <c r="CD94"/>
  <c r="CH43"/>
  <c r="CD77"/>
  <c r="CE77"/>
  <c r="CH111"/>
  <c r="CI111"/>
  <c r="CF119"/>
  <c r="CG119"/>
  <c r="CH119"/>
  <c r="CI119"/>
  <c r="CD79"/>
  <c r="CE79"/>
  <c r="CH79"/>
  <c r="CI79"/>
  <c r="CF43"/>
  <c r="CD34"/>
  <c r="CH73"/>
  <c r="CI73"/>
  <c r="CH34"/>
  <c r="CH66"/>
  <c r="CI66"/>
  <c r="CH89"/>
  <c r="CD66"/>
  <c r="CE66"/>
  <c r="CF89"/>
  <c r="CH56"/>
  <c r="CI56"/>
  <c r="CD56"/>
  <c r="CE56"/>
  <c r="CF52"/>
  <c r="CG52"/>
  <c r="CH30"/>
  <c r="CF115"/>
  <c r="CG115"/>
  <c r="CH52"/>
  <c r="CI52"/>
  <c r="CH115"/>
  <c r="CI115"/>
  <c r="CH26"/>
  <c r="CI26"/>
  <c r="CF85"/>
  <c r="CH33"/>
  <c r="CI33"/>
  <c r="CH29"/>
  <c r="CI29"/>
  <c r="CF71"/>
  <c r="CG71"/>
  <c r="CF33"/>
  <c r="CG33"/>
  <c r="CD29"/>
  <c r="CE29"/>
  <c r="CD30"/>
  <c r="CF88"/>
  <c r="CD114"/>
  <c r="CE114"/>
  <c r="CH36"/>
  <c r="CI36"/>
  <c r="CD121"/>
  <c r="CE121"/>
  <c r="CF116"/>
  <c r="CG116"/>
  <c r="CH117"/>
  <c r="CI117"/>
  <c r="CF117"/>
  <c r="CG117"/>
  <c r="CF44"/>
  <c r="CG44"/>
  <c r="CH27"/>
  <c r="CI27"/>
  <c r="CD40"/>
  <c r="CE40"/>
  <c r="CH114"/>
  <c r="CI114"/>
  <c r="CD25"/>
  <c r="CE25"/>
  <c r="CH122"/>
  <c r="CI122"/>
  <c r="CH109"/>
  <c r="CI109"/>
  <c r="CH120"/>
  <c r="CI120"/>
  <c r="CF40"/>
  <c r="CG40"/>
  <c r="CF109"/>
  <c r="CG109"/>
  <c r="CH15"/>
  <c r="CI15"/>
  <c r="CF24"/>
  <c r="CG24"/>
  <c r="CD116"/>
  <c r="CE116"/>
  <c r="CF15"/>
  <c r="CG15"/>
  <c r="CF60"/>
  <c r="CG60"/>
  <c r="CH50"/>
  <c r="CI50"/>
  <c r="CF87"/>
  <c r="CH87"/>
  <c r="CF76"/>
  <c r="CG76"/>
  <c r="CH121"/>
  <c r="CI121"/>
  <c r="CD110"/>
  <c r="CE110"/>
  <c r="CF47"/>
  <c r="CG47"/>
  <c r="CF120"/>
  <c r="CG120"/>
  <c r="CD78"/>
  <c r="CE78"/>
  <c r="CD36"/>
  <c r="CE36"/>
  <c r="CF81"/>
  <c r="CG81"/>
  <c r="CH110"/>
  <c r="CI110"/>
  <c r="CH75"/>
  <c r="CI75"/>
  <c r="CD76"/>
  <c r="CE76"/>
  <c r="CF68"/>
  <c r="CG68"/>
  <c r="CH24"/>
  <c r="CI24"/>
  <c r="CD27"/>
  <c r="CE27"/>
  <c r="CH60"/>
  <c r="CI60"/>
  <c r="CF50"/>
  <c r="CG50"/>
  <c r="CH47"/>
  <c r="CI47"/>
  <c r="CD91"/>
  <c r="CF122"/>
  <c r="CG122"/>
  <c r="CH102"/>
  <c r="CI102"/>
  <c r="CD35"/>
  <c r="CE35"/>
  <c r="CD44"/>
  <c r="CE44"/>
  <c r="CF51"/>
  <c r="CG51"/>
  <c r="CH35"/>
  <c r="CI35"/>
  <c r="CD62"/>
  <c r="CE62"/>
  <c r="CH81"/>
  <c r="CI81"/>
  <c r="CF75"/>
  <c r="CG75"/>
  <c r="CH72"/>
  <c r="CI72"/>
  <c r="CD32"/>
  <c r="CE32"/>
  <c r="CD51"/>
  <c r="CE51"/>
  <c r="CH62"/>
  <c r="CI62"/>
  <c r="CF31"/>
  <c r="CG31"/>
  <c r="CD45"/>
  <c r="CH112"/>
  <c r="CI112"/>
  <c r="CF72"/>
  <c r="CG72"/>
  <c r="CD19"/>
  <c r="CE19"/>
  <c r="CH32"/>
  <c r="CI32"/>
  <c r="CH91"/>
  <c r="CD102"/>
  <c r="CE102"/>
  <c r="CH45"/>
  <c r="CF112"/>
  <c r="CG112"/>
  <c r="CH106"/>
  <c r="CI106"/>
  <c r="CF19"/>
  <c r="CG19"/>
  <c r="CD68"/>
  <c r="CE68"/>
  <c r="CF16"/>
  <c r="CH80"/>
  <c r="CI80"/>
  <c r="CF103"/>
  <c r="CG103"/>
  <c r="CH16"/>
  <c r="CH31"/>
  <c r="CI31"/>
  <c r="CD103"/>
  <c r="CE103"/>
  <c r="CF90"/>
  <c r="CF64"/>
  <c r="CG64"/>
  <c r="CH84"/>
  <c r="CH39"/>
  <c r="CI39"/>
  <c r="CF26"/>
  <c r="CG26"/>
  <c r="CD90"/>
  <c r="CD64"/>
  <c r="CE64"/>
  <c r="CD65"/>
  <c r="CE65"/>
  <c r="CH21"/>
  <c r="CI21"/>
  <c r="CH92"/>
  <c r="CD80"/>
  <c r="CE80"/>
  <c r="CF39"/>
  <c r="CG39"/>
  <c r="CD85"/>
  <c r="CH65"/>
  <c r="CI65"/>
  <c r="CD21"/>
  <c r="CE21"/>
  <c r="CF92"/>
  <c r="CF63"/>
  <c r="CG63"/>
  <c r="CH25"/>
  <c r="CI25"/>
  <c r="CD88"/>
  <c r="CH118"/>
  <c r="CI118"/>
  <c r="CF118"/>
  <c r="CG118"/>
  <c r="CD113"/>
  <c r="CE113"/>
  <c r="CF113"/>
  <c r="CG113"/>
  <c r="M10" i="25"/>
  <c r="CH20" i="24"/>
  <c r="CF84"/>
  <c r="N5" i="25"/>
  <c r="CH78" i="24"/>
  <c r="CI78"/>
  <c r="CF20"/>
  <c r="CD82"/>
  <c r="CE82"/>
  <c r="CH82"/>
  <c r="CI82"/>
  <c r="CF23"/>
  <c r="CG23"/>
  <c r="CO27" i="22"/>
  <c r="CH18"/>
  <c r="CI18"/>
  <c r="CF18"/>
  <c r="CG18"/>
  <c r="CD18"/>
  <c r="CE18"/>
  <c r="CH11"/>
  <c r="CI11"/>
  <c r="CF11"/>
  <c r="CG11"/>
  <c r="CD11"/>
  <c r="CE11"/>
  <c r="CH19"/>
  <c r="CI19"/>
  <c r="CF19"/>
  <c r="CG19"/>
  <c r="CD19"/>
  <c r="CE19"/>
  <c r="CF14"/>
  <c r="CG14"/>
  <c r="CH14"/>
  <c r="CI14"/>
  <c r="CD14"/>
  <c r="CE14"/>
  <c r="CP27"/>
  <c r="CM27"/>
  <c r="DC6"/>
  <c r="CS27"/>
  <c r="CD20"/>
  <c r="CE20"/>
  <c r="CH20"/>
  <c r="CI20"/>
  <c r="CF20"/>
  <c r="CG20"/>
  <c r="CD17"/>
  <c r="CF17"/>
  <c r="CH17"/>
  <c r="DC7"/>
  <c r="CR27"/>
  <c r="CN27"/>
  <c r="G34"/>
  <c r="CF106" i="24"/>
  <c r="CG106"/>
  <c r="CD73"/>
  <c r="CE73"/>
  <c r="CH23"/>
  <c r="CI23"/>
  <c r="CF83"/>
  <c r="CG83"/>
  <c r="CH61"/>
  <c r="CI61"/>
  <c r="CD71"/>
  <c r="CE71"/>
  <c r="CH48"/>
  <c r="CI48"/>
  <c r="CD83"/>
  <c r="CE83"/>
  <c r="CF61"/>
  <c r="CG61"/>
  <c r="CH100"/>
  <c r="CI100"/>
  <c r="CH63"/>
  <c r="CI63"/>
  <c r="CD48"/>
  <c r="CE48"/>
  <c r="CD100"/>
  <c r="CE100"/>
  <c r="L6" i="25"/>
  <c r="L5"/>
  <c r="CD108" i="24"/>
  <c r="CE108"/>
  <c r="CH108"/>
  <c r="CI108"/>
  <c r="DC14" i="17"/>
  <c r="CF97" i="24"/>
  <c r="CG97"/>
  <c r="CH104"/>
  <c r="CI104"/>
  <c r="CF104"/>
  <c r="CG104"/>
  <c r="CD104"/>
  <c r="CE104"/>
  <c r="CH99"/>
  <c r="CI99"/>
  <c r="CF99"/>
  <c r="CG99"/>
  <c r="CH95"/>
  <c r="CI95"/>
  <c r="CF95"/>
  <c r="CG95"/>
  <c r="BD42" i="17"/>
  <c r="BB42"/>
  <c r="BN42"/>
  <c r="BO42"/>
  <c r="CH107" i="24"/>
  <c r="CI107"/>
  <c r="CD107"/>
  <c r="CE107"/>
  <c r="CD98"/>
  <c r="CE98"/>
  <c r="CH96"/>
  <c r="CI96"/>
  <c r="CF98"/>
  <c r="CG98"/>
  <c r="CD97"/>
  <c r="CE97"/>
  <c r="CF96"/>
  <c r="CG96"/>
  <c r="BI42" i="17"/>
  <c r="BK42"/>
  <c r="BJ42"/>
  <c r="BQ42"/>
  <c r="BO43" i="21"/>
  <c r="BI43"/>
  <c r="BU43"/>
  <c r="BB43"/>
  <c r="BQ43"/>
  <c r="BD43"/>
  <c r="BF43"/>
  <c r="BT43"/>
  <c r="BJ43"/>
  <c r="BR43"/>
  <c r="BD26" i="18"/>
  <c r="G10" i="25"/>
  <c r="BB26" i="18"/>
  <c r="F10" i="25"/>
  <c r="BJ26" i="18"/>
  <c r="K10" i="25"/>
  <c r="BF26" i="18"/>
  <c r="H10" i="25"/>
  <c r="BH26" i="18"/>
  <c r="I10" i="25"/>
  <c r="BI26" i="18"/>
  <c r="J10" i="25"/>
  <c r="BB25" i="17"/>
  <c r="F9" i="25"/>
  <c r="BF25" i="17"/>
  <c r="H9" i="25"/>
  <c r="DB19" i="17"/>
  <c r="BU42"/>
  <c r="BA42"/>
  <c r="O9" i="25"/>
  <c r="BR42" i="17"/>
  <c r="BL42"/>
  <c r="BH25"/>
  <c r="I9" i="25"/>
  <c r="BJ25" i="17"/>
  <c r="K9" i="25"/>
  <c r="BI25" i="17"/>
  <c r="J9" i="25"/>
  <c r="BD25" i="17"/>
  <c r="G9" i="25"/>
  <c r="BT42" i="17"/>
  <c r="BJ41" i="16"/>
  <c r="K8" i="25"/>
  <c r="N8"/>
  <c r="CF69" i="24"/>
  <c r="CG69"/>
  <c r="BD41" i="16"/>
  <c r="G8" i="25"/>
  <c r="BF41" i="16"/>
  <c r="H8" i="25"/>
  <c r="CH69" i="24"/>
  <c r="CI69"/>
  <c r="BI41" i="16"/>
  <c r="J8" i="25"/>
  <c r="BH41" i="16"/>
  <c r="I8" i="25"/>
  <c r="DO3" i="16"/>
  <c r="BB41"/>
  <c r="F8" i="25"/>
  <c r="CH55" i="24"/>
  <c r="CI55"/>
  <c r="CF55"/>
  <c r="CG55"/>
  <c r="BH22" i="15"/>
  <c r="I7" i="25"/>
  <c r="BF22" i="15"/>
  <c r="H7" i="25"/>
  <c r="BB22" i="15"/>
  <c r="F7" i="25"/>
  <c r="CF54" i="24"/>
  <c r="CG54"/>
  <c r="BJ22" i="15"/>
  <c r="K7" i="25"/>
  <c r="CX4" i="15"/>
  <c r="BI22"/>
  <c r="J7" i="25"/>
  <c r="BD22" i="15"/>
  <c r="G7" i="25"/>
  <c r="CH54" i="24"/>
  <c r="CI54"/>
  <c r="BB32" i="14"/>
  <c r="F6" i="25"/>
  <c r="DA26" i="14"/>
  <c r="BD32"/>
  <c r="G6" i="25"/>
  <c r="BH32" i="14"/>
  <c r="I6" i="25"/>
  <c r="BV30" i="14"/>
  <c r="BV31"/>
  <c r="BV32"/>
  <c r="DB26"/>
  <c r="BI32"/>
  <c r="J6" i="25"/>
  <c r="BF32" i="14"/>
  <c r="H6" i="25"/>
  <c r="BT49" i="14"/>
  <c r="BJ32"/>
  <c r="K6" i="25"/>
  <c r="CH59" i="24"/>
  <c r="CI59"/>
  <c r="CF59"/>
  <c r="CG59"/>
  <c r="CD59"/>
  <c r="CE59"/>
  <c r="CH57"/>
  <c r="CI57"/>
  <c r="CF57"/>
  <c r="CG57"/>
  <c r="CD57"/>
  <c r="CE57"/>
  <c r="N6" i="25"/>
  <c r="CV148" i="24"/>
  <c r="N7" i="25"/>
  <c r="CH101" i="24"/>
  <c r="CI101"/>
  <c r="CF101"/>
  <c r="CG101"/>
  <c r="CD101"/>
  <c r="CE101"/>
  <c r="CD93"/>
  <c r="CH93"/>
  <c r="CF93"/>
  <c r="CH58"/>
  <c r="CI58"/>
  <c r="CF58"/>
  <c r="CG58"/>
  <c r="CD58"/>
  <c r="CE58"/>
  <c r="L7" i="25"/>
  <c r="CH74" i="24"/>
  <c r="CI74"/>
  <c r="CF74"/>
  <c r="CG74"/>
  <c r="CD74"/>
  <c r="CE74"/>
  <c r="CD17"/>
  <c r="CH17"/>
  <c r="CF17"/>
  <c r="CF67"/>
  <c r="CG67"/>
  <c r="CH67"/>
  <c r="CI67"/>
  <c r="CD67"/>
  <c r="CE67"/>
  <c r="CH46"/>
  <c r="CI46"/>
  <c r="CD46"/>
  <c r="CE46"/>
  <c r="CF46"/>
  <c r="CG46"/>
  <c r="BJ171"/>
  <c r="CH18"/>
  <c r="CI18"/>
  <c r="CF18"/>
  <c r="CG18"/>
  <c r="CD18"/>
  <c r="CE18"/>
  <c r="CH41"/>
  <c r="CI41"/>
  <c r="CF41"/>
  <c r="CG41"/>
  <c r="CD41"/>
  <c r="CE41"/>
  <c r="CH42"/>
  <c r="CI42"/>
  <c r="CF42"/>
  <c r="CG42"/>
  <c r="CD42"/>
  <c r="CE42"/>
  <c r="CH22"/>
  <c r="CI22"/>
  <c r="CF22"/>
  <c r="CG22"/>
  <c r="CD22"/>
  <c r="CE22"/>
  <c r="CF49"/>
  <c r="CG49"/>
  <c r="CD49"/>
  <c r="CE49"/>
  <c r="CH49"/>
  <c r="CI49"/>
  <c r="CH53"/>
  <c r="CI53"/>
  <c r="CF53"/>
  <c r="CG53"/>
  <c r="CD53"/>
  <c r="CE53"/>
  <c r="CH37"/>
  <c r="CI37"/>
  <c r="CF37"/>
  <c r="CG37"/>
  <c r="CD37"/>
  <c r="CE37"/>
  <c r="CF38"/>
  <c r="CG38"/>
  <c r="CH38"/>
  <c r="CI38"/>
  <c r="CD38"/>
  <c r="CE38"/>
  <c r="N9" i="25"/>
  <c r="L8"/>
  <c r="L9"/>
  <c r="CX8" i="21"/>
  <c r="DC6"/>
  <c r="CS20"/>
  <c r="CO20"/>
  <c r="DC3"/>
  <c r="CN20"/>
  <c r="CW20"/>
  <c r="CX16"/>
  <c r="DA20"/>
  <c r="DC11"/>
  <c r="BV24"/>
  <c r="BV25"/>
  <c r="BV26"/>
  <c r="DC13"/>
  <c r="CQ20"/>
  <c r="G27"/>
  <c r="DB20"/>
  <c r="BA46"/>
  <c r="CU20"/>
  <c r="CR20"/>
  <c r="BS42"/>
  <c r="BS43"/>
  <c r="CY20"/>
  <c r="CP20"/>
  <c r="CX62" i="24"/>
  <c r="CX70"/>
  <c r="CX64"/>
  <c r="CX47"/>
  <c r="CX54"/>
  <c r="CX80"/>
  <c r="CX88"/>
  <c r="CX32"/>
  <c r="CX34"/>
  <c r="CX16"/>
  <c r="CX18"/>
  <c r="CX43"/>
  <c r="CX107"/>
  <c r="CX115"/>
  <c r="CX39"/>
  <c r="CX35"/>
  <c r="CX96"/>
  <c r="CX102"/>
  <c r="CX89"/>
  <c r="CX119"/>
  <c r="CX55"/>
  <c r="CX94"/>
  <c r="CX86"/>
  <c r="CX111"/>
  <c r="CX84"/>
  <c r="CX63"/>
  <c r="CX81"/>
  <c r="CX60"/>
  <c r="CX92"/>
  <c r="CX122"/>
  <c r="CX57"/>
  <c r="CX56"/>
  <c r="CX97"/>
  <c r="CX66"/>
  <c r="CX74"/>
  <c r="CX24"/>
  <c r="CX87"/>
  <c r="CX75"/>
  <c r="CX28"/>
  <c r="CX73"/>
  <c r="CX71"/>
  <c r="CX108"/>
  <c r="CX113"/>
  <c r="CX78"/>
  <c r="CX112"/>
  <c r="CX110"/>
  <c r="CX83"/>
  <c r="CX85"/>
  <c r="CX29"/>
  <c r="CX52"/>
  <c r="CX65"/>
  <c r="CX109"/>
  <c r="CX49"/>
  <c r="CX95"/>
  <c r="CX58"/>
  <c r="CX50"/>
  <c r="CX31"/>
  <c r="CX20"/>
  <c r="CX33"/>
  <c r="CX44"/>
  <c r="CX68"/>
  <c r="CX103"/>
  <c r="CX93"/>
  <c r="CX30"/>
  <c r="CX91"/>
  <c r="CX51"/>
  <c r="CX23"/>
  <c r="CX101"/>
  <c r="CX79"/>
  <c r="CX48"/>
  <c r="CX41"/>
  <c r="CX118"/>
  <c r="CX19"/>
  <c r="CX104"/>
  <c r="CX90"/>
  <c r="CX36"/>
  <c r="CX27"/>
  <c r="CX120"/>
  <c r="CX22"/>
  <c r="CX116"/>
  <c r="CX76"/>
  <c r="CX106"/>
  <c r="CX72"/>
  <c r="CX59"/>
  <c r="CX25"/>
  <c r="CX98"/>
  <c r="CX40"/>
  <c r="CX15"/>
  <c r="CX77"/>
  <c r="CX67"/>
  <c r="CX114"/>
  <c r="CX117"/>
  <c r="CX100"/>
  <c r="CX82"/>
  <c r="CX121"/>
  <c r="CX53"/>
  <c r="CX46"/>
  <c r="CX61"/>
  <c r="CX69"/>
  <c r="CX37"/>
  <c r="CX21"/>
  <c r="CX26"/>
  <c r="CX38"/>
  <c r="CX99"/>
  <c r="CX45"/>
  <c r="CX42"/>
  <c r="CX17"/>
  <c r="CT148"/>
  <c r="DB148"/>
  <c r="DC24"/>
  <c r="DC119"/>
  <c r="DC39"/>
  <c r="DC121"/>
  <c r="DC77"/>
  <c r="DC117"/>
  <c r="DC82"/>
  <c r="DC78"/>
  <c r="DC114"/>
  <c r="DC56"/>
  <c r="DC43"/>
  <c r="DC72"/>
  <c r="CU148"/>
  <c r="DC100"/>
  <c r="DC110"/>
  <c r="DC80"/>
  <c r="DC15"/>
  <c r="DC108"/>
  <c r="DC66"/>
  <c r="DC70"/>
  <c r="DC113"/>
  <c r="DC45"/>
  <c r="DC122"/>
  <c r="DC51"/>
  <c r="DC19"/>
  <c r="DC99"/>
  <c r="DC17"/>
  <c r="DC97"/>
  <c r="DC64"/>
  <c r="DC55"/>
  <c r="DC107"/>
  <c r="DC85"/>
  <c r="DC46"/>
  <c r="DC96"/>
  <c r="DC90"/>
  <c r="DC74"/>
  <c r="DC40"/>
  <c r="DC98"/>
  <c r="DC93"/>
  <c r="DC54"/>
  <c r="DC73"/>
  <c r="DC109"/>
  <c r="DC88"/>
  <c r="DC65"/>
  <c r="DC23"/>
  <c r="DC59"/>
  <c r="DC52"/>
  <c r="DC116"/>
  <c r="DC68"/>
  <c r="DC47"/>
  <c r="CY148"/>
  <c r="DC44"/>
  <c r="DC71"/>
  <c r="DC79"/>
  <c r="DC30"/>
  <c r="DC103"/>
  <c r="DC95"/>
  <c r="DC31"/>
  <c r="DC18"/>
  <c r="DC26"/>
  <c r="DC69"/>
  <c r="DC49"/>
  <c r="DC20"/>
  <c r="DC111"/>
  <c r="DC32"/>
  <c r="CW148"/>
  <c r="DC91"/>
  <c r="DC29"/>
  <c r="DC120"/>
  <c r="DC61"/>
  <c r="DC34"/>
  <c r="DC83"/>
  <c r="DC67"/>
  <c r="CR148"/>
  <c r="DC106"/>
  <c r="DC38"/>
  <c r="DC102"/>
  <c r="DC81"/>
  <c r="DC27"/>
  <c r="DC60"/>
  <c r="DC63"/>
  <c r="DC62"/>
  <c r="DC115"/>
  <c r="DC28"/>
  <c r="DC25"/>
  <c r="DC75"/>
  <c r="DC101"/>
  <c r="DC35"/>
  <c r="DC58"/>
  <c r="DC94"/>
  <c r="DC104"/>
  <c r="DC76"/>
  <c r="DC84"/>
  <c r="DC16"/>
  <c r="DC86"/>
  <c r="DC48"/>
  <c r="DC87"/>
  <c r="DC92"/>
  <c r="DC37"/>
  <c r="DC21"/>
  <c r="DC57"/>
  <c r="DC118"/>
  <c r="DC53"/>
  <c r="DC42"/>
  <c r="DC22"/>
  <c r="DC89"/>
  <c r="DC112"/>
  <c r="DC33"/>
  <c r="DC36"/>
  <c r="DC50"/>
  <c r="DC41"/>
  <c r="BO171"/>
  <c r="CQ148"/>
  <c r="BR171"/>
  <c r="BK171"/>
  <c r="BA171"/>
  <c r="O3" i="25"/>
  <c r="BI171" i="24"/>
  <c r="BL171"/>
  <c r="BU171"/>
  <c r="BH171"/>
  <c r="BN171"/>
  <c r="BT171"/>
  <c r="BB171"/>
  <c r="BD171"/>
  <c r="BF171"/>
  <c r="BQ171"/>
  <c r="CB10"/>
  <c r="CS148"/>
  <c r="G155"/>
  <c r="CM148"/>
  <c r="DC4"/>
  <c r="CP148"/>
  <c r="DA148"/>
  <c r="CN148"/>
  <c r="CZ148"/>
  <c r="CO148"/>
  <c r="CQ20" i="18"/>
  <c r="DA20"/>
  <c r="CV20"/>
  <c r="CX15"/>
  <c r="CO20"/>
  <c r="CP20"/>
  <c r="CN20"/>
  <c r="CR20"/>
  <c r="BQ45"/>
  <c r="BS42"/>
  <c r="BS43"/>
  <c r="CX12"/>
  <c r="CA3" i="17"/>
  <c r="CB3"/>
  <c r="CC3"/>
  <c r="CN19"/>
  <c r="CZ19"/>
  <c r="BP23"/>
  <c r="BP24"/>
  <c r="BP25"/>
  <c r="CQ19"/>
  <c r="CP19"/>
  <c r="CY19"/>
  <c r="CX7"/>
  <c r="CO19"/>
  <c r="CS19"/>
  <c r="CX16"/>
  <c r="CR19"/>
  <c r="CM19"/>
  <c r="DA19"/>
  <c r="DC11"/>
  <c r="CX9" i="15"/>
  <c r="CX12"/>
  <c r="CP16"/>
  <c r="CY16"/>
  <c r="CW16"/>
  <c r="DC10"/>
  <c r="CR16"/>
  <c r="CT16"/>
  <c r="CX8"/>
  <c r="DC8"/>
  <c r="BP38"/>
  <c r="BP39"/>
  <c r="CS16"/>
  <c r="DB16"/>
  <c r="CN16"/>
  <c r="CO16"/>
  <c r="DA16"/>
  <c r="DC10" i="16"/>
  <c r="DC28"/>
  <c r="DC29"/>
  <c r="DC27"/>
  <c r="DC23"/>
  <c r="DC30"/>
  <c r="DC31"/>
  <c r="DC26"/>
  <c r="DC25"/>
  <c r="DC22"/>
  <c r="DC32"/>
  <c r="DC24"/>
  <c r="DC21"/>
  <c r="CX32"/>
  <c r="CX29"/>
  <c r="CX27"/>
  <c r="CX23"/>
  <c r="CX28"/>
  <c r="CX21"/>
  <c r="CX31"/>
  <c r="CX24"/>
  <c r="CX22"/>
  <c r="CX30"/>
  <c r="CX25"/>
  <c r="CX26"/>
  <c r="CP35"/>
  <c r="CO35"/>
  <c r="CZ35"/>
  <c r="BD58"/>
  <c r="CN35"/>
  <c r="CW35"/>
  <c r="CS35"/>
  <c r="CQ35"/>
  <c r="BH58"/>
  <c r="DB35"/>
  <c r="BN58"/>
  <c r="BJ58"/>
  <c r="BK58"/>
  <c r="BU58"/>
  <c r="BI58"/>
  <c r="BB58"/>
  <c r="BO58"/>
  <c r="BQ58"/>
  <c r="BF58"/>
  <c r="BT58"/>
  <c r="DC16"/>
  <c r="CX16"/>
  <c r="CY26" i="14"/>
  <c r="BK49"/>
  <c r="BJ49"/>
  <c r="CZ26"/>
  <c r="BU49"/>
  <c r="BD49"/>
  <c r="BI49"/>
  <c r="BR49"/>
  <c r="BH49"/>
  <c r="CU26"/>
  <c r="DC23"/>
  <c r="BO49"/>
  <c r="CQ26"/>
  <c r="DC8"/>
  <c r="BQ49"/>
  <c r="BF49"/>
  <c r="CT26"/>
  <c r="BB49"/>
  <c r="BL49"/>
  <c r="DC20"/>
  <c r="BP48"/>
  <c r="BP49"/>
  <c r="CX23"/>
  <c r="CX21"/>
  <c r="DO3"/>
  <c r="CX22"/>
  <c r="CN26"/>
  <c r="DC6"/>
  <c r="DC22"/>
  <c r="CW26"/>
  <c r="CP26"/>
  <c r="BV48"/>
  <c r="BV49"/>
  <c r="CV26"/>
  <c r="BS48"/>
  <c r="BS49"/>
  <c r="CS26"/>
  <c r="BQ51"/>
  <c r="DC21"/>
  <c r="CR26"/>
  <c r="CM26"/>
  <c r="G33"/>
  <c r="CO26"/>
  <c r="BR46" i="13"/>
  <c r="BJ46"/>
  <c r="BL46"/>
  <c r="BI46"/>
  <c r="BT46"/>
  <c r="BD46"/>
  <c r="BU46"/>
  <c r="BF46"/>
  <c r="BK46"/>
  <c r="DC12"/>
  <c r="BO46"/>
  <c r="G30"/>
  <c r="DC6"/>
  <c r="DC10"/>
  <c r="DC18"/>
  <c r="BV45"/>
  <c r="BV46"/>
  <c r="DC19"/>
  <c r="DC8"/>
  <c r="CB4"/>
  <c r="DC5"/>
  <c r="CU23"/>
  <c r="CN23"/>
  <c r="CZ23"/>
  <c r="CX3"/>
  <c r="CX23"/>
  <c r="CX5"/>
  <c r="DB23"/>
  <c r="CR23"/>
  <c r="CX4"/>
  <c r="CO23"/>
  <c r="DO13"/>
  <c r="CP23"/>
  <c r="CV23"/>
  <c r="CX13"/>
  <c r="CM23"/>
  <c r="CQ23"/>
  <c r="BD40" i="12"/>
  <c r="BN40"/>
  <c r="DA17"/>
  <c r="DS12"/>
  <c r="DC9"/>
  <c r="DC6"/>
  <c r="CP17"/>
  <c r="CO17"/>
  <c r="BQ42"/>
  <c r="BS39"/>
  <c r="BS40"/>
  <c r="CS17"/>
  <c r="CZ17"/>
  <c r="CM17"/>
  <c r="CN17"/>
  <c r="DO9" i="24"/>
  <c r="CX9"/>
  <c r="BK154"/>
  <c r="DC9"/>
  <c r="DS83"/>
  <c r="DO12"/>
  <c r="CX12"/>
  <c r="DS145"/>
  <c r="DS80"/>
  <c r="CA10"/>
  <c r="DO10"/>
  <c r="CX10"/>
  <c r="BA175"/>
  <c r="CX8"/>
  <c r="DC11"/>
  <c r="BM170"/>
  <c r="BM171"/>
  <c r="BK173"/>
  <c r="DS3"/>
  <c r="DC3"/>
  <c r="BV170"/>
  <c r="BV171"/>
  <c r="BV152"/>
  <c r="BV153"/>
  <c r="BV154"/>
  <c r="DS13"/>
  <c r="DC13"/>
  <c r="DO13"/>
  <c r="CX13"/>
  <c r="DS12"/>
  <c r="DC12"/>
  <c r="CX7"/>
  <c r="DC14"/>
  <c r="DO14"/>
  <c r="CX14"/>
  <c r="DS7"/>
  <c r="DC7"/>
  <c r="DC10"/>
  <c r="DO4"/>
  <c r="CX4"/>
  <c r="DO11"/>
  <c r="CX11"/>
  <c r="BE3"/>
  <c r="BA174"/>
  <c r="BA173"/>
  <c r="P3" i="25"/>
  <c r="CX6" i="24"/>
  <c r="DC8"/>
  <c r="CA152"/>
  <c r="BA154"/>
  <c r="DO5"/>
  <c r="CX5"/>
  <c r="DS85"/>
  <c r="BQ173"/>
  <c r="BS170"/>
  <c r="BS171"/>
  <c r="DS5"/>
  <c r="DC5"/>
  <c r="BP170"/>
  <c r="BP171"/>
  <c r="DO3"/>
  <c r="CX3"/>
  <c r="BP152"/>
  <c r="BP153"/>
  <c r="BP154"/>
  <c r="CA3"/>
  <c r="CB3"/>
  <c r="DC6"/>
  <c r="CA20" i="23"/>
  <c r="BA22"/>
  <c r="DC9"/>
  <c r="DO9"/>
  <c r="CX9"/>
  <c r="CX3"/>
  <c r="CX16"/>
  <c r="DC13"/>
  <c r="CX8"/>
  <c r="BM38"/>
  <c r="BM39"/>
  <c r="BK41"/>
  <c r="DS3"/>
  <c r="DC3"/>
  <c r="DC16"/>
  <c r="BV38"/>
  <c r="BV39"/>
  <c r="BV20"/>
  <c r="BV21"/>
  <c r="BV22"/>
  <c r="DO10"/>
  <c r="CX10"/>
  <c r="BP38"/>
  <c r="BP39"/>
  <c r="DC6"/>
  <c r="DO5"/>
  <c r="CX5"/>
  <c r="BQ41"/>
  <c r="BS38"/>
  <c r="BS39"/>
  <c r="DS10"/>
  <c r="DC10"/>
  <c r="DS12"/>
  <c r="DC12"/>
  <c r="CX6"/>
  <c r="CX11"/>
  <c r="DO13"/>
  <c r="CX13"/>
  <c r="BK22"/>
  <c r="CX7"/>
  <c r="BP20"/>
  <c r="BP21"/>
  <c r="BP22"/>
  <c r="DC4"/>
  <c r="DC7"/>
  <c r="DO12"/>
  <c r="CX12"/>
  <c r="DO4"/>
  <c r="CX4"/>
  <c r="BE3"/>
  <c r="BA42"/>
  <c r="BA41"/>
  <c r="BM49" i="22"/>
  <c r="BM50"/>
  <c r="BK52"/>
  <c r="BV31"/>
  <c r="BV32"/>
  <c r="BV33"/>
  <c r="DS4"/>
  <c r="DC4"/>
  <c r="DS20"/>
  <c r="DC20"/>
  <c r="DC11"/>
  <c r="BQ52"/>
  <c r="BS49"/>
  <c r="BS50"/>
  <c r="DC15"/>
  <c r="DC13"/>
  <c r="BA54"/>
  <c r="DC10"/>
  <c r="DC17"/>
  <c r="DC9"/>
  <c r="CA30"/>
  <c r="CA31"/>
  <c r="BA33"/>
  <c r="DS12"/>
  <c r="DC12"/>
  <c r="BE3"/>
  <c r="BA53"/>
  <c r="BK33"/>
  <c r="CA32"/>
  <c r="DC3"/>
  <c r="DC27"/>
  <c r="DC8"/>
  <c r="CA33"/>
  <c r="BA45" i="21"/>
  <c r="BM42"/>
  <c r="BM43"/>
  <c r="BK45"/>
  <c r="BK26"/>
  <c r="DS17"/>
  <c r="DC17"/>
  <c r="DO12"/>
  <c r="CX12"/>
  <c r="DO4"/>
  <c r="CX4"/>
  <c r="BP24"/>
  <c r="BP25"/>
  <c r="CA25"/>
  <c r="CX5"/>
  <c r="CX3"/>
  <c r="CX11"/>
  <c r="DS9"/>
  <c r="DC9"/>
  <c r="BQ26"/>
  <c r="CA24"/>
  <c r="CX14"/>
  <c r="CX15"/>
  <c r="CX9"/>
  <c r="CX13"/>
  <c r="DC5"/>
  <c r="DC7"/>
  <c r="DC4"/>
  <c r="DC14"/>
  <c r="BQ45"/>
  <c r="DC15"/>
  <c r="CX10"/>
  <c r="CX17"/>
  <c r="BA47"/>
  <c r="CX6"/>
  <c r="DC12"/>
  <c r="CX7"/>
  <c r="DC16"/>
  <c r="BP42"/>
  <c r="BP43"/>
  <c r="BV42"/>
  <c r="BV43"/>
  <c r="DC8"/>
  <c r="DC10"/>
  <c r="CA21" i="19"/>
  <c r="BA23"/>
  <c r="BQ23"/>
  <c r="BM39"/>
  <c r="BM40"/>
  <c r="BK42"/>
  <c r="CA22"/>
  <c r="BK23"/>
  <c r="BA44"/>
  <c r="DC9"/>
  <c r="DC6"/>
  <c r="BA43"/>
  <c r="DS4"/>
  <c r="DC4"/>
  <c r="BV21"/>
  <c r="BV22"/>
  <c r="BV23"/>
  <c r="DC3"/>
  <c r="DC17"/>
  <c r="DC5"/>
  <c r="DC8"/>
  <c r="DC13"/>
  <c r="DC10"/>
  <c r="DC7"/>
  <c r="DC12"/>
  <c r="BA42"/>
  <c r="DC14"/>
  <c r="DS3" i="18"/>
  <c r="DC3"/>
  <c r="DC20"/>
  <c r="BV42"/>
  <c r="BV43"/>
  <c r="BV24"/>
  <c r="BV25"/>
  <c r="BV26"/>
  <c r="DO14"/>
  <c r="CX14"/>
  <c r="DS10"/>
  <c r="DC10"/>
  <c r="DO7"/>
  <c r="CX7"/>
  <c r="DS9"/>
  <c r="DC9"/>
  <c r="BK26"/>
  <c r="CX4"/>
  <c r="CX11"/>
  <c r="BA47"/>
  <c r="DC12"/>
  <c r="CX10"/>
  <c r="DC16"/>
  <c r="DO9"/>
  <c r="CX9"/>
  <c r="DO16"/>
  <c r="CX16"/>
  <c r="BM42"/>
  <c r="BM43"/>
  <c r="BK45"/>
  <c r="DS17"/>
  <c r="DC17"/>
  <c r="CA24"/>
  <c r="BA26"/>
  <c r="DC4"/>
  <c r="DC6"/>
  <c r="DC5"/>
  <c r="DS11"/>
  <c r="DC11"/>
  <c r="DO6"/>
  <c r="CX6"/>
  <c r="BP24"/>
  <c r="BP25"/>
  <c r="BP26"/>
  <c r="BQ26"/>
  <c r="CX5"/>
  <c r="CX13"/>
  <c r="BP42"/>
  <c r="BP43"/>
  <c r="BA46"/>
  <c r="DO17"/>
  <c r="CX17"/>
  <c r="DO8"/>
  <c r="CX8"/>
  <c r="CX3"/>
  <c r="CX20"/>
  <c r="DC15"/>
  <c r="DC7"/>
  <c r="DC13"/>
  <c r="DC14"/>
  <c r="DC8"/>
  <c r="DO12" i="17"/>
  <c r="CX12"/>
  <c r="DO14"/>
  <c r="CX14"/>
  <c r="DC12"/>
  <c r="DS12"/>
  <c r="CA14"/>
  <c r="CC14"/>
  <c r="DC7"/>
  <c r="CA12"/>
  <c r="CC12"/>
  <c r="DC6"/>
  <c r="DC5"/>
  <c r="DO4"/>
  <c r="CX4"/>
  <c r="DS3"/>
  <c r="DC3"/>
  <c r="BV41"/>
  <c r="BV42"/>
  <c r="BV23"/>
  <c r="BV24"/>
  <c r="CX13"/>
  <c r="CX8"/>
  <c r="BK25"/>
  <c r="DC4"/>
  <c r="DS4"/>
  <c r="BA46"/>
  <c r="DC10"/>
  <c r="CX3"/>
  <c r="CX19"/>
  <c r="DC16"/>
  <c r="DC8"/>
  <c r="DC9"/>
  <c r="DO9"/>
  <c r="CX9"/>
  <c r="BE3"/>
  <c r="BA45"/>
  <c r="BA44"/>
  <c r="P9" i="25"/>
  <c r="CX5" i="17"/>
  <c r="BP41"/>
  <c r="BP42"/>
  <c r="DC13"/>
  <c r="CA4"/>
  <c r="CC4"/>
  <c r="BA25"/>
  <c r="CA23"/>
  <c r="DO6"/>
  <c r="CX6"/>
  <c r="BQ44"/>
  <c r="BS41"/>
  <c r="BS42"/>
  <c r="CX11"/>
  <c r="CA9"/>
  <c r="BM41"/>
  <c r="BM42"/>
  <c r="BK44"/>
  <c r="DO10"/>
  <c r="CX10"/>
  <c r="DS3" i="16"/>
  <c r="DC3"/>
  <c r="BV57"/>
  <c r="BV58"/>
  <c r="BV39"/>
  <c r="BV40"/>
  <c r="BV41"/>
  <c r="DC5"/>
  <c r="CX18"/>
  <c r="CX10"/>
  <c r="DC20"/>
  <c r="DC12"/>
  <c r="BQ60"/>
  <c r="BS57"/>
  <c r="BS58"/>
  <c r="BE3"/>
  <c r="BA61"/>
  <c r="CX15"/>
  <c r="DC8"/>
  <c r="BA41"/>
  <c r="CA39"/>
  <c r="CX3"/>
  <c r="DC17"/>
  <c r="DC18"/>
  <c r="BK41"/>
  <c r="DS15"/>
  <c r="DC15"/>
  <c r="DC4"/>
  <c r="DO4"/>
  <c r="CX4"/>
  <c r="DO6"/>
  <c r="CX6"/>
  <c r="BA62"/>
  <c r="DC13"/>
  <c r="DC11"/>
  <c r="CX8"/>
  <c r="DO12"/>
  <c r="CX12"/>
  <c r="DO17"/>
  <c r="CX17"/>
  <c r="DO9"/>
  <c r="CX9"/>
  <c r="DS7"/>
  <c r="DC7"/>
  <c r="BP39"/>
  <c r="BP40"/>
  <c r="BP41"/>
  <c r="CX7"/>
  <c r="CX19"/>
  <c r="DC19"/>
  <c r="CX5"/>
  <c r="DO20"/>
  <c r="CX20"/>
  <c r="DC6"/>
  <c r="DS6"/>
  <c r="BM57"/>
  <c r="BM58"/>
  <c r="BK60"/>
  <c r="DO14"/>
  <c r="CX14"/>
  <c r="BQ41"/>
  <c r="BP57"/>
  <c r="BP58"/>
  <c r="DC9"/>
  <c r="CX13"/>
  <c r="CX11"/>
  <c r="DC14"/>
  <c r="BE3" i="15"/>
  <c r="BA42"/>
  <c r="CA20"/>
  <c r="BA22"/>
  <c r="BQ41"/>
  <c r="BS38"/>
  <c r="BS39"/>
  <c r="DC13"/>
  <c r="DC6"/>
  <c r="DC9"/>
  <c r="BM38"/>
  <c r="BM39"/>
  <c r="BK41"/>
  <c r="DS12"/>
  <c r="DC12"/>
  <c r="DO10"/>
  <c r="CX10"/>
  <c r="BA43"/>
  <c r="DC7"/>
  <c r="DC5"/>
  <c r="CX6"/>
  <c r="DS4"/>
  <c r="BV20"/>
  <c r="BV21"/>
  <c r="CA19"/>
  <c r="DC4"/>
  <c r="CX13"/>
  <c r="DC11"/>
  <c r="DC3"/>
  <c r="BV38"/>
  <c r="BV39"/>
  <c r="CX3"/>
  <c r="CX5"/>
  <c r="CX7"/>
  <c r="CA21"/>
  <c r="CX11"/>
  <c r="DS19" i="14"/>
  <c r="DC19"/>
  <c r="DO17"/>
  <c r="CX17"/>
  <c r="DS10"/>
  <c r="DC10"/>
  <c r="DS18"/>
  <c r="DC18"/>
  <c r="CX4"/>
  <c r="CX7"/>
  <c r="CX16"/>
  <c r="CX3"/>
  <c r="DC16"/>
  <c r="DC12"/>
  <c r="CX5"/>
  <c r="CX18"/>
  <c r="DC11"/>
  <c r="CX6"/>
  <c r="CX14"/>
  <c r="DC13"/>
  <c r="DC7"/>
  <c r="CX8"/>
  <c r="CX10"/>
  <c r="CA30"/>
  <c r="BA32"/>
  <c r="CX9"/>
  <c r="DC14"/>
  <c r="CX11"/>
  <c r="CX13"/>
  <c r="CX15"/>
  <c r="DO20"/>
  <c r="CX20"/>
  <c r="BM48"/>
  <c r="BM49"/>
  <c r="BK51"/>
  <c r="DS17"/>
  <c r="DC17"/>
  <c r="BQ32"/>
  <c r="CA32"/>
  <c r="BK32"/>
  <c r="DS9"/>
  <c r="DC9"/>
  <c r="CX12"/>
  <c r="CX19"/>
  <c r="BA53"/>
  <c r="BA52"/>
  <c r="DC3"/>
  <c r="DC15"/>
  <c r="BP30"/>
  <c r="BP31"/>
  <c r="BP32"/>
  <c r="DC4"/>
  <c r="DC5"/>
  <c r="BV27" i="13"/>
  <c r="BV28"/>
  <c r="BV29"/>
  <c r="DS4"/>
  <c r="DC4"/>
  <c r="CX15"/>
  <c r="CX19"/>
  <c r="CX16"/>
  <c r="CX14"/>
  <c r="DC20"/>
  <c r="DS20"/>
  <c r="BA29"/>
  <c r="CA27"/>
  <c r="BQ48"/>
  <c r="BS45"/>
  <c r="BS46"/>
  <c r="BA50"/>
  <c r="CX7"/>
  <c r="BP45"/>
  <c r="BP46"/>
  <c r="DC11"/>
  <c r="CX6"/>
  <c r="DC17"/>
  <c r="DO10"/>
  <c r="CX10"/>
  <c r="BM45"/>
  <c r="BM46"/>
  <c r="BK48"/>
  <c r="BE3"/>
  <c r="BA49"/>
  <c r="BQ29"/>
  <c r="CX18"/>
  <c r="CX20"/>
  <c r="DC16"/>
  <c r="CX9"/>
  <c r="DC15"/>
  <c r="DC13"/>
  <c r="BP27"/>
  <c r="BP28"/>
  <c r="BP29"/>
  <c r="CX11"/>
  <c r="CX8"/>
  <c r="CX12"/>
  <c r="DC3"/>
  <c r="CX17"/>
  <c r="DC14"/>
  <c r="DC9"/>
  <c r="DC7"/>
  <c r="DO6" i="12"/>
  <c r="CX6"/>
  <c r="DC12"/>
  <c r="BM39"/>
  <c r="BM40"/>
  <c r="BK42"/>
  <c r="DO4"/>
  <c r="CX4"/>
  <c r="BP21"/>
  <c r="BP22"/>
  <c r="BP23"/>
  <c r="DS8"/>
  <c r="DC8"/>
  <c r="DO7"/>
  <c r="CX7"/>
  <c r="DC14"/>
  <c r="CX3"/>
  <c r="CX17"/>
  <c r="DC10"/>
  <c r="CX10"/>
  <c r="CX8"/>
  <c r="DC13"/>
  <c r="CX11"/>
  <c r="CX5"/>
  <c r="BP39"/>
  <c r="BP40"/>
  <c r="BA44"/>
  <c r="DS3"/>
  <c r="DC3"/>
  <c r="DC17"/>
  <c r="BV39"/>
  <c r="BV40"/>
  <c r="BV21"/>
  <c r="BV22"/>
  <c r="BV23"/>
  <c r="CB3"/>
  <c r="DO14"/>
  <c r="CX14"/>
  <c r="CX13"/>
  <c r="DC5"/>
  <c r="DC4"/>
  <c r="CA23"/>
  <c r="BK23"/>
  <c r="BA23"/>
  <c r="CA21"/>
  <c r="DO9"/>
  <c r="CX9"/>
  <c r="DO12"/>
  <c r="CX12"/>
  <c r="BA43"/>
  <c r="DC7"/>
  <c r="CC26" i="17"/>
  <c r="Z9" i="25"/>
  <c r="CC23" i="17"/>
  <c r="W9" i="25"/>
  <c r="CC27" i="17"/>
  <c r="AA9" i="25"/>
  <c r="CC28" i="17"/>
  <c r="AB9" i="25"/>
  <c r="CC29" i="17"/>
  <c r="AC9" i="25"/>
  <c r="CC24" i="17"/>
  <c r="X9" i="25"/>
  <c r="CC25" i="17"/>
  <c r="Y9" i="25"/>
  <c r="CC22" i="17"/>
  <c r="V9" i="25"/>
  <c r="CK15" i="17"/>
  <c r="F26" i="25"/>
  <c r="F27"/>
  <c r="F16"/>
  <c r="F30"/>
  <c r="F28"/>
  <c r="F29"/>
  <c r="F31"/>
  <c r="F25"/>
  <c r="F32"/>
  <c r="I26"/>
  <c r="I16"/>
  <c r="I28"/>
  <c r="I30"/>
  <c r="I31"/>
  <c r="I32"/>
  <c r="I27"/>
  <c r="I29"/>
  <c r="I25"/>
  <c r="E34"/>
  <c r="G26"/>
  <c r="G27"/>
  <c r="G16"/>
  <c r="G29"/>
  <c r="G30"/>
  <c r="G28"/>
  <c r="G31"/>
  <c r="G25"/>
  <c r="G32"/>
  <c r="H26"/>
  <c r="H27"/>
  <c r="H29"/>
  <c r="H30"/>
  <c r="H16"/>
  <c r="H28"/>
  <c r="H31"/>
  <c r="H25"/>
  <c r="H32"/>
  <c r="K26"/>
  <c r="K27"/>
  <c r="K29"/>
  <c r="K30"/>
  <c r="K31"/>
  <c r="K28"/>
  <c r="K16"/>
  <c r="K25"/>
  <c r="K32"/>
  <c r="J16"/>
  <c r="J26"/>
  <c r="J27"/>
  <c r="J29"/>
  <c r="J30"/>
  <c r="J28"/>
  <c r="J31"/>
  <c r="J32"/>
  <c r="J25"/>
  <c r="M6"/>
  <c r="M8"/>
  <c r="M9"/>
  <c r="M7"/>
  <c r="M5"/>
  <c r="CF6" i="23"/>
  <c r="CG6"/>
  <c r="CD8"/>
  <c r="CE8"/>
  <c r="CD4"/>
  <c r="CE4"/>
  <c r="CH4"/>
  <c r="CI4"/>
  <c r="CF4"/>
  <c r="CG4"/>
  <c r="CF5"/>
  <c r="CG5"/>
  <c r="CD5"/>
  <c r="CE5"/>
  <c r="CH5"/>
  <c r="CI5"/>
  <c r="CF13"/>
  <c r="CG13"/>
  <c r="CD13"/>
  <c r="CE13"/>
  <c r="CH13"/>
  <c r="CI13"/>
  <c r="CH11"/>
  <c r="CI11"/>
  <c r="CF11"/>
  <c r="CG11"/>
  <c r="CD11"/>
  <c r="CE11"/>
  <c r="CA22"/>
  <c r="CH7"/>
  <c r="CI7"/>
  <c r="CD7"/>
  <c r="CE7"/>
  <c r="CF7"/>
  <c r="CG7"/>
  <c r="CF9"/>
  <c r="CG9"/>
  <c r="CD9"/>
  <c r="CE9"/>
  <c r="CH9"/>
  <c r="CI9"/>
  <c r="CA19"/>
  <c r="CD12"/>
  <c r="CE12"/>
  <c r="CF12"/>
  <c r="CG12"/>
  <c r="CH12"/>
  <c r="CI12"/>
  <c r="CD3"/>
  <c r="CE3"/>
  <c r="CF3"/>
  <c r="CG3"/>
  <c r="CH3"/>
  <c r="CI3"/>
  <c r="CH10"/>
  <c r="CI10"/>
  <c r="CD10"/>
  <c r="CE10"/>
  <c r="CF10"/>
  <c r="CG10"/>
  <c r="CF7" i="19"/>
  <c r="CG7"/>
  <c r="CH7"/>
  <c r="CI7"/>
  <c r="CD7"/>
  <c r="CE7"/>
  <c r="CH10"/>
  <c r="CI10"/>
  <c r="CH13"/>
  <c r="CI13"/>
  <c r="CF13"/>
  <c r="CG13"/>
  <c r="CD13"/>
  <c r="CE13"/>
  <c r="CH4"/>
  <c r="CI4"/>
  <c r="CF4"/>
  <c r="CG4"/>
  <c r="CD4"/>
  <c r="CE4"/>
  <c r="CD6"/>
  <c r="CE6"/>
  <c r="CH6"/>
  <c r="CI6"/>
  <c r="CF6"/>
  <c r="CG6"/>
  <c r="CH9"/>
  <c r="CI9"/>
  <c r="CF9"/>
  <c r="CG9"/>
  <c r="CD9"/>
  <c r="CE9"/>
  <c r="CD11"/>
  <c r="CE11"/>
  <c r="CF11"/>
  <c r="CG11"/>
  <c r="CH11"/>
  <c r="CI11"/>
  <c r="CH5"/>
  <c r="CI5"/>
  <c r="CF5"/>
  <c r="CG5"/>
  <c r="CD5"/>
  <c r="CE5"/>
  <c r="CA20"/>
  <c r="CH12"/>
  <c r="CI12"/>
  <c r="CF12"/>
  <c r="CG12"/>
  <c r="CD12"/>
  <c r="CE12"/>
  <c r="CD14"/>
  <c r="CE14"/>
  <c r="CH14"/>
  <c r="CI14"/>
  <c r="CF14"/>
  <c r="CG14"/>
  <c r="CH8"/>
  <c r="CI8"/>
  <c r="CF8"/>
  <c r="CG8"/>
  <c r="CD8"/>
  <c r="CE8"/>
  <c r="CJ10" i="22"/>
  <c r="CD4"/>
  <c r="CE4"/>
  <c r="CH4"/>
  <c r="CI4"/>
  <c r="CF4"/>
  <c r="CG4"/>
  <c r="CD12"/>
  <c r="CE12"/>
  <c r="CH12"/>
  <c r="CI12"/>
  <c r="CF12"/>
  <c r="CG12"/>
  <c r="CJ18"/>
  <c r="CH3"/>
  <c r="CI3"/>
  <c r="CD3"/>
  <c r="CE3"/>
  <c r="CF3"/>
  <c r="CG3"/>
  <c r="CD5"/>
  <c r="CE5"/>
  <c r="CF5"/>
  <c r="CG5"/>
  <c r="CH5"/>
  <c r="CI5"/>
  <c r="CF13"/>
  <c r="CG13"/>
  <c r="CD13"/>
  <c r="CE13"/>
  <c r="CH13"/>
  <c r="CI13"/>
  <c r="CD9"/>
  <c r="CE9"/>
  <c r="CF9"/>
  <c r="CG9"/>
  <c r="CH9"/>
  <c r="CI9"/>
  <c r="CH7"/>
  <c r="CI7"/>
  <c r="CF7"/>
  <c r="CG7"/>
  <c r="CD7"/>
  <c r="CE7"/>
  <c r="CH15"/>
  <c r="CI15"/>
  <c r="CF15"/>
  <c r="CG15"/>
  <c r="CD15"/>
  <c r="CE15"/>
  <c r="CD16"/>
  <c r="CE16"/>
  <c r="CH16"/>
  <c r="CI16"/>
  <c r="CF16"/>
  <c r="CG16"/>
  <c r="CH10"/>
  <c r="CI10"/>
  <c r="CF10"/>
  <c r="CG10"/>
  <c r="CD10"/>
  <c r="CE10"/>
  <c r="CF6"/>
  <c r="CH6"/>
  <c r="CD6"/>
  <c r="CD8"/>
  <c r="CE8"/>
  <c r="CH8"/>
  <c r="CI8"/>
  <c r="CF8"/>
  <c r="CG8"/>
  <c r="CK19"/>
  <c r="CF12" i="17"/>
  <c r="CG12"/>
  <c r="CD12"/>
  <c r="CE12"/>
  <c r="CH12"/>
  <c r="CI12"/>
  <c r="CH10"/>
  <c r="CI10"/>
  <c r="CF10"/>
  <c r="CG10"/>
  <c r="CD10"/>
  <c r="CE10"/>
  <c r="CD11"/>
  <c r="CE11"/>
  <c r="CH11"/>
  <c r="CI11"/>
  <c r="CF11"/>
  <c r="CG11"/>
  <c r="CF16"/>
  <c r="CG16"/>
  <c r="CD16"/>
  <c r="CE16"/>
  <c r="CH16"/>
  <c r="CI16"/>
  <c r="CD14"/>
  <c r="CE14"/>
  <c r="CH14"/>
  <c r="CI14"/>
  <c r="CF14"/>
  <c r="CG14"/>
  <c r="CH13"/>
  <c r="CI13"/>
  <c r="CF13"/>
  <c r="CG13"/>
  <c r="CD13"/>
  <c r="CE13"/>
  <c r="CH15" i="21"/>
  <c r="CD15"/>
  <c r="CF15"/>
  <c r="CH6"/>
  <c r="CI6"/>
  <c r="CF6"/>
  <c r="CG6"/>
  <c r="CD6"/>
  <c r="CE6"/>
  <c r="CH9"/>
  <c r="CI9"/>
  <c r="CF9"/>
  <c r="CG9"/>
  <c r="CD9"/>
  <c r="CE9"/>
  <c r="CF14"/>
  <c r="CD14"/>
  <c r="CH14"/>
  <c r="CH8"/>
  <c r="CI8"/>
  <c r="CF8"/>
  <c r="CG8"/>
  <c r="CD8"/>
  <c r="CE8"/>
  <c r="CF5"/>
  <c r="CG5"/>
  <c r="CD5"/>
  <c r="CE5"/>
  <c r="CH5"/>
  <c r="CI5"/>
  <c r="CF13"/>
  <c r="CG13"/>
  <c r="CD13"/>
  <c r="CE13"/>
  <c r="CH13"/>
  <c r="CI13"/>
  <c r="CF4"/>
  <c r="CG4"/>
  <c r="CD4"/>
  <c r="CE4"/>
  <c r="CH4"/>
  <c r="CI4"/>
  <c r="CD7"/>
  <c r="CE7"/>
  <c r="CH7"/>
  <c r="CI7"/>
  <c r="CF7"/>
  <c r="CG7"/>
  <c r="CD17"/>
  <c r="CF17"/>
  <c r="CH17"/>
  <c r="CH16"/>
  <c r="CF16"/>
  <c r="CD16"/>
  <c r="CD10"/>
  <c r="CE10"/>
  <c r="CH10"/>
  <c r="CI10"/>
  <c r="CF10"/>
  <c r="CG10"/>
  <c r="CD11"/>
  <c r="CE11"/>
  <c r="CH11"/>
  <c r="CI11"/>
  <c r="CF11"/>
  <c r="CG11"/>
  <c r="CF12"/>
  <c r="CG12"/>
  <c r="CD12"/>
  <c r="CE12"/>
  <c r="CH12"/>
  <c r="CI12"/>
  <c r="CD3"/>
  <c r="CE3"/>
  <c r="CF3"/>
  <c r="CG3"/>
  <c r="CH3"/>
  <c r="CI3"/>
  <c r="CD16" i="18"/>
  <c r="CE16"/>
  <c r="CH16"/>
  <c r="CI16"/>
  <c r="CF16"/>
  <c r="CG16"/>
  <c r="CH6"/>
  <c r="CI6"/>
  <c r="CF6"/>
  <c r="CG6"/>
  <c r="CD6"/>
  <c r="CE6"/>
  <c r="CH13"/>
  <c r="CI13"/>
  <c r="CF13"/>
  <c r="CG13"/>
  <c r="CD13"/>
  <c r="CE13"/>
  <c r="CH10"/>
  <c r="CI10"/>
  <c r="CF10"/>
  <c r="CG10"/>
  <c r="CD10"/>
  <c r="CE10"/>
  <c r="CH4"/>
  <c r="CI4"/>
  <c r="CF4"/>
  <c r="CG4"/>
  <c r="CD4"/>
  <c r="CE4"/>
  <c r="CH15"/>
  <c r="CI15"/>
  <c r="CF15"/>
  <c r="CG15"/>
  <c r="CD15"/>
  <c r="CE15"/>
  <c r="CF9"/>
  <c r="CG9"/>
  <c r="CD9"/>
  <c r="CE9"/>
  <c r="CH9"/>
  <c r="CI9"/>
  <c r="CD3"/>
  <c r="CE3"/>
  <c r="CF3"/>
  <c r="CG3"/>
  <c r="CH3"/>
  <c r="CI3"/>
  <c r="CD5"/>
  <c r="CE5"/>
  <c r="CF5"/>
  <c r="CG5"/>
  <c r="CH5"/>
  <c r="CI5"/>
  <c r="CH8"/>
  <c r="CI8"/>
  <c r="CF8"/>
  <c r="CG8"/>
  <c r="CD8"/>
  <c r="CE8"/>
  <c r="CD12"/>
  <c r="CE12"/>
  <c r="CH12"/>
  <c r="CI12"/>
  <c r="CF12"/>
  <c r="CG12"/>
  <c r="CH11"/>
  <c r="CI11"/>
  <c r="CF11"/>
  <c r="CG11"/>
  <c r="CD11"/>
  <c r="CE11"/>
  <c r="CD7"/>
  <c r="CE7"/>
  <c r="CH7"/>
  <c r="CI7"/>
  <c r="CF7"/>
  <c r="CG7"/>
  <c r="CH17"/>
  <c r="CI17"/>
  <c r="CF17"/>
  <c r="CG17"/>
  <c r="CD17"/>
  <c r="CE17"/>
  <c r="CD14"/>
  <c r="CE14"/>
  <c r="CH14"/>
  <c r="CI14"/>
  <c r="CF14"/>
  <c r="CG14"/>
  <c r="CF7" i="17"/>
  <c r="CG7"/>
  <c r="CD7"/>
  <c r="CE7"/>
  <c r="CH7"/>
  <c r="CI7"/>
  <c r="CF8"/>
  <c r="CG8"/>
  <c r="CH8"/>
  <c r="CI8"/>
  <c r="CD8"/>
  <c r="CE8"/>
  <c r="CH9"/>
  <c r="CI9"/>
  <c r="CF9"/>
  <c r="CG9"/>
  <c r="CD9"/>
  <c r="CE9"/>
  <c r="CH4"/>
  <c r="CI4"/>
  <c r="CF4"/>
  <c r="CG4"/>
  <c r="CD4"/>
  <c r="CE4"/>
  <c r="CF6"/>
  <c r="CG6"/>
  <c r="CD6"/>
  <c r="CE6"/>
  <c r="CH6"/>
  <c r="CI6"/>
  <c r="CF5"/>
  <c r="CG5"/>
  <c r="CD5"/>
  <c r="CE5"/>
  <c r="CH5"/>
  <c r="CI5"/>
  <c r="CA22"/>
  <c r="CH5" i="16"/>
  <c r="CI5"/>
  <c r="CF5"/>
  <c r="CG5"/>
  <c r="CD5"/>
  <c r="CE5"/>
  <c r="CH7"/>
  <c r="CI7"/>
  <c r="CD7"/>
  <c r="CE7"/>
  <c r="CF7"/>
  <c r="CG7"/>
  <c r="CH8"/>
  <c r="CI8"/>
  <c r="CF8"/>
  <c r="CG8"/>
  <c r="CD8"/>
  <c r="CE8"/>
  <c r="CH10"/>
  <c r="CI10"/>
  <c r="CD10"/>
  <c r="CE10"/>
  <c r="CF10"/>
  <c r="CG10"/>
  <c r="CF4"/>
  <c r="CG4"/>
  <c r="CD4"/>
  <c r="CE4"/>
  <c r="CH4"/>
  <c r="CI4"/>
  <c r="CH9"/>
  <c r="CI9"/>
  <c r="CF9"/>
  <c r="CG9"/>
  <c r="CD9"/>
  <c r="CE9"/>
  <c r="CD11"/>
  <c r="CE11"/>
  <c r="CH11"/>
  <c r="CI11"/>
  <c r="CF11"/>
  <c r="CG11"/>
  <c r="CF3"/>
  <c r="CG3"/>
  <c r="CH3"/>
  <c r="CI3"/>
  <c r="CD3"/>
  <c r="CE3"/>
  <c r="CH6"/>
  <c r="CI6"/>
  <c r="CF6"/>
  <c r="CG6"/>
  <c r="CD6"/>
  <c r="CE6"/>
  <c r="CF4" i="15"/>
  <c r="CG4"/>
  <c r="CD4"/>
  <c r="CE4"/>
  <c r="CH4"/>
  <c r="CI4"/>
  <c r="CF8"/>
  <c r="CG8"/>
  <c r="CD8"/>
  <c r="CE8"/>
  <c r="CH8"/>
  <c r="CI8"/>
  <c r="CF6"/>
  <c r="CG6"/>
  <c r="CD6"/>
  <c r="CE6"/>
  <c r="CH6"/>
  <c r="CI6"/>
  <c r="CH13"/>
  <c r="CI13"/>
  <c r="CF13"/>
  <c r="CG13"/>
  <c r="CD13"/>
  <c r="CE13"/>
  <c r="CH10"/>
  <c r="CI10"/>
  <c r="CF10"/>
  <c r="CG10"/>
  <c r="CD10"/>
  <c r="CE10"/>
  <c r="CH11"/>
  <c r="CI11"/>
  <c r="CF11"/>
  <c r="CG11"/>
  <c r="CD11"/>
  <c r="CE11"/>
  <c r="CH12"/>
  <c r="CI12"/>
  <c r="CD12"/>
  <c r="CE12"/>
  <c r="CF12"/>
  <c r="CG12"/>
  <c r="CH7"/>
  <c r="CI7"/>
  <c r="CD7"/>
  <c r="CE7"/>
  <c r="CF7"/>
  <c r="CG7"/>
  <c r="CH5"/>
  <c r="CI5"/>
  <c r="CD5"/>
  <c r="CE5"/>
  <c r="CF5"/>
  <c r="CG5"/>
  <c r="CH3"/>
  <c r="CI3"/>
  <c r="CD3"/>
  <c r="CE3"/>
  <c r="CF3"/>
  <c r="CG3"/>
  <c r="CD9"/>
  <c r="CE9"/>
  <c r="CH9"/>
  <c r="CI9"/>
  <c r="CF9"/>
  <c r="CG9"/>
  <c r="DC16"/>
  <c r="CF18" i="14"/>
  <c r="CG18"/>
  <c r="CH18"/>
  <c r="CI18"/>
  <c r="CD18"/>
  <c r="CE18"/>
  <c r="CF7"/>
  <c r="CG7"/>
  <c r="CD7"/>
  <c r="CE7"/>
  <c r="CH7"/>
  <c r="CI7"/>
  <c r="CD11"/>
  <c r="CE11"/>
  <c r="CH11"/>
  <c r="CI11"/>
  <c r="CF11"/>
  <c r="CG11"/>
  <c r="CD4"/>
  <c r="CH4"/>
  <c r="CF4"/>
  <c r="CD19"/>
  <c r="CE19"/>
  <c r="CH19"/>
  <c r="CI19"/>
  <c r="CF19"/>
  <c r="CG19"/>
  <c r="CF13"/>
  <c r="CH13"/>
  <c r="CD13"/>
  <c r="CH10"/>
  <c r="CI10"/>
  <c r="CD10"/>
  <c r="CE10"/>
  <c r="CF10"/>
  <c r="CG10"/>
  <c r="CF8"/>
  <c r="CG8"/>
  <c r="CH8"/>
  <c r="CI8"/>
  <c r="CD8"/>
  <c r="CE8"/>
  <c r="CH16"/>
  <c r="CI16"/>
  <c r="CF16"/>
  <c r="CG16"/>
  <c r="CD16"/>
  <c r="CE16"/>
  <c r="CH15"/>
  <c r="CD15"/>
  <c r="CF15"/>
  <c r="CH20"/>
  <c r="CI20"/>
  <c r="CF20"/>
  <c r="CG20"/>
  <c r="CD20"/>
  <c r="CE20"/>
  <c r="CH12"/>
  <c r="CI12"/>
  <c r="CD12"/>
  <c r="CE12"/>
  <c r="CF12"/>
  <c r="CG12"/>
  <c r="CD3"/>
  <c r="CE3"/>
  <c r="CF3"/>
  <c r="CG3"/>
  <c r="CH3"/>
  <c r="CI3"/>
  <c r="CH5"/>
  <c r="CI5"/>
  <c r="CF5"/>
  <c r="CG5"/>
  <c r="CD5"/>
  <c r="CE5"/>
  <c r="CD14"/>
  <c r="CE14"/>
  <c r="CH14"/>
  <c r="CI14"/>
  <c r="CF14"/>
  <c r="CG14"/>
  <c r="CH6"/>
  <c r="CI6"/>
  <c r="CF6"/>
  <c r="CG6"/>
  <c r="CD6"/>
  <c r="CE6"/>
  <c r="CD9"/>
  <c r="CE9"/>
  <c r="CH9"/>
  <c r="CI9"/>
  <c r="CF9"/>
  <c r="CG9"/>
  <c r="DC26"/>
  <c r="CH11" i="13"/>
  <c r="CI11"/>
  <c r="BA40"/>
  <c r="CF11"/>
  <c r="CG11"/>
  <c r="BA39"/>
  <c r="CD11"/>
  <c r="CE11"/>
  <c r="BA38"/>
  <c r="CF11" i="24"/>
  <c r="CG11"/>
  <c r="CD11"/>
  <c r="CE11"/>
  <c r="CH11"/>
  <c r="CI11"/>
  <c r="CH13"/>
  <c r="CI13"/>
  <c r="CF13"/>
  <c r="CG13"/>
  <c r="CD13"/>
  <c r="CE13"/>
  <c r="CH7"/>
  <c r="CI7"/>
  <c r="CF7"/>
  <c r="CG7"/>
  <c r="CD7"/>
  <c r="CE7"/>
  <c r="CF12"/>
  <c r="CG12"/>
  <c r="CH12"/>
  <c r="CI12"/>
  <c r="CD12"/>
  <c r="CE12"/>
  <c r="CH9"/>
  <c r="CI9"/>
  <c r="CD9"/>
  <c r="CE9"/>
  <c r="CF9"/>
  <c r="CG9"/>
  <c r="CH6"/>
  <c r="CI6"/>
  <c r="CF6"/>
  <c r="CG6"/>
  <c r="CD6"/>
  <c r="CE6"/>
  <c r="CH4"/>
  <c r="CI4"/>
  <c r="CD4"/>
  <c r="CE4"/>
  <c r="CF4"/>
  <c r="CG4"/>
  <c r="CF14"/>
  <c r="CG14"/>
  <c r="CH14"/>
  <c r="CI14"/>
  <c r="CD14"/>
  <c r="CE14"/>
  <c r="CH5"/>
  <c r="CI5"/>
  <c r="CF5"/>
  <c r="CG5"/>
  <c r="CD5"/>
  <c r="CE5"/>
  <c r="CD8"/>
  <c r="CE8"/>
  <c r="CH8"/>
  <c r="CI8"/>
  <c r="CF8"/>
  <c r="CG8"/>
  <c r="CX20" i="21"/>
  <c r="DC20"/>
  <c r="CA26"/>
  <c r="DC148" i="24"/>
  <c r="CX148"/>
  <c r="CK43"/>
  <c r="CA26" i="18"/>
  <c r="CJ15"/>
  <c r="CK9" i="17"/>
  <c r="CA24"/>
  <c r="DC19"/>
  <c r="CJ12" i="15"/>
  <c r="CX16"/>
  <c r="CX35" i="16"/>
  <c r="DC35"/>
  <c r="CK24"/>
  <c r="CJ32"/>
  <c r="CJ27"/>
  <c r="CJ30"/>
  <c r="CK23"/>
  <c r="CJ21"/>
  <c r="CK21"/>
  <c r="CJ26"/>
  <c r="CJ28"/>
  <c r="CK31"/>
  <c r="CK30"/>
  <c r="CJ24"/>
  <c r="CJ29"/>
  <c r="CK32"/>
  <c r="CJ25"/>
  <c r="CK27"/>
  <c r="CK29"/>
  <c r="CK22"/>
  <c r="CK26"/>
  <c r="CK25"/>
  <c r="CK28"/>
  <c r="CJ23"/>
  <c r="CJ31"/>
  <c r="CJ22"/>
  <c r="CA41"/>
  <c r="CX26" i="14"/>
  <c r="BA33"/>
  <c r="BB33"/>
  <c r="CA29" i="13"/>
  <c r="CK20"/>
  <c r="CJ11"/>
  <c r="CK16"/>
  <c r="CK12"/>
  <c r="DC23"/>
  <c r="CK4"/>
  <c r="CJ13"/>
  <c r="CJ20"/>
  <c r="CA20" i="12"/>
  <c r="BA24"/>
  <c r="BB27"/>
  <c r="CK5"/>
  <c r="CA154" i="24"/>
  <c r="CA151"/>
  <c r="CA153"/>
  <c r="BA155"/>
  <c r="CJ5" i="23"/>
  <c r="CK5"/>
  <c r="CK6"/>
  <c r="CJ12"/>
  <c r="CK12"/>
  <c r="CJ8"/>
  <c r="CK3"/>
  <c r="CA25"/>
  <c r="CA23"/>
  <c r="CC15"/>
  <c r="CA27"/>
  <c r="CA26"/>
  <c r="CA24"/>
  <c r="CJ3"/>
  <c r="BA23"/>
  <c r="CK8"/>
  <c r="CA21"/>
  <c r="CJ7"/>
  <c r="CJ9"/>
  <c r="CK9"/>
  <c r="CK7"/>
  <c r="CJ6"/>
  <c r="CK10"/>
  <c r="CJ10"/>
  <c r="CJ4"/>
  <c r="CK4"/>
  <c r="CJ13"/>
  <c r="CK11"/>
  <c r="CJ11"/>
  <c r="CK13"/>
  <c r="CJ5" i="22"/>
  <c r="CK5"/>
  <c r="CK3"/>
  <c r="CC26"/>
  <c r="CA36"/>
  <c r="CA38"/>
  <c r="CJ3"/>
  <c r="CA34"/>
  <c r="CA37"/>
  <c r="CA35"/>
  <c r="CJ8"/>
  <c r="CK8"/>
  <c r="CK7"/>
  <c r="CJ7"/>
  <c r="CK14"/>
  <c r="CK6"/>
  <c r="CK10"/>
  <c r="CK11"/>
  <c r="CJ12"/>
  <c r="CJ9"/>
  <c r="CK9"/>
  <c r="CJ4"/>
  <c r="CK4"/>
  <c r="CJ14"/>
  <c r="CJ6"/>
  <c r="BA34"/>
  <c r="CJ19"/>
  <c r="CJ20"/>
  <c r="CK12"/>
  <c r="CJ13"/>
  <c r="CK13"/>
  <c r="CJ16"/>
  <c r="CK16"/>
  <c r="CJ15"/>
  <c r="CJ17"/>
  <c r="CJ11"/>
  <c r="CK20"/>
  <c r="CK15"/>
  <c r="CK18"/>
  <c r="CK17"/>
  <c r="CK4" i="21"/>
  <c r="CJ4"/>
  <c r="CJ14"/>
  <c r="CK14"/>
  <c r="CJ8"/>
  <c r="CK8"/>
  <c r="CK11"/>
  <c r="CJ11"/>
  <c r="CJ15"/>
  <c r="CK15"/>
  <c r="CK13"/>
  <c r="CJ13"/>
  <c r="CJ17"/>
  <c r="CK17"/>
  <c r="CJ10"/>
  <c r="CK10"/>
  <c r="CK7"/>
  <c r="CJ7"/>
  <c r="BP26"/>
  <c r="BA27"/>
  <c r="CA23"/>
  <c r="CJ6"/>
  <c r="CK6"/>
  <c r="CK12"/>
  <c r="CJ12"/>
  <c r="CJ5"/>
  <c r="CK5"/>
  <c r="CA27"/>
  <c r="CA29"/>
  <c r="CC19"/>
  <c r="CJ16"/>
  <c r="CA31"/>
  <c r="CJ9"/>
  <c r="CK16"/>
  <c r="CK9"/>
  <c r="CA28"/>
  <c r="CJ3"/>
  <c r="CA30"/>
  <c r="CK3"/>
  <c r="CJ4" i="19"/>
  <c r="CK4"/>
  <c r="CA27"/>
  <c r="CA26"/>
  <c r="CJ7"/>
  <c r="CK5"/>
  <c r="CA25"/>
  <c r="CK10"/>
  <c r="CJ5"/>
  <c r="CJ10"/>
  <c r="CA24"/>
  <c r="CK14"/>
  <c r="CJ14"/>
  <c r="CC16"/>
  <c r="CJ3"/>
  <c r="CK7"/>
  <c r="CK3"/>
  <c r="CA28"/>
  <c r="CJ12"/>
  <c r="CK12"/>
  <c r="CJ6"/>
  <c r="CK6"/>
  <c r="CK9"/>
  <c r="CJ9"/>
  <c r="CJ13"/>
  <c r="CK13"/>
  <c r="CA23"/>
  <c r="CJ8"/>
  <c r="CK8"/>
  <c r="CK11"/>
  <c r="CJ11"/>
  <c r="BA24"/>
  <c r="CJ10" i="18"/>
  <c r="CK10"/>
  <c r="CK11"/>
  <c r="CJ11"/>
  <c r="CJ14"/>
  <c r="CK14"/>
  <c r="CJ12"/>
  <c r="CK12"/>
  <c r="CJ8"/>
  <c r="CK8"/>
  <c r="CK7"/>
  <c r="CJ7"/>
  <c r="CA23"/>
  <c r="CK3"/>
  <c r="CA29"/>
  <c r="CA27"/>
  <c r="CA30"/>
  <c r="CC19"/>
  <c r="CA31"/>
  <c r="CA28"/>
  <c r="CJ3"/>
  <c r="CJ4"/>
  <c r="CK4"/>
  <c r="CJ5"/>
  <c r="CK5"/>
  <c r="CK15"/>
  <c r="BA27"/>
  <c r="CA25"/>
  <c r="CJ17"/>
  <c r="CK17"/>
  <c r="CJ16"/>
  <c r="CK16"/>
  <c r="CJ9"/>
  <c r="CK9"/>
  <c r="CJ13"/>
  <c r="CK13"/>
  <c r="CJ6"/>
  <c r="CK6"/>
  <c r="CA26" i="17"/>
  <c r="CA29"/>
  <c r="CA30"/>
  <c r="CK11"/>
  <c r="CK6"/>
  <c r="BV25"/>
  <c r="BA26"/>
  <c r="CA25"/>
  <c r="CJ6" i="16"/>
  <c r="CK6"/>
  <c r="CK13"/>
  <c r="CK15"/>
  <c r="CJ13"/>
  <c r="CJ15"/>
  <c r="CJ18"/>
  <c r="CK18"/>
  <c r="CK11"/>
  <c r="CJ11"/>
  <c r="CJ20"/>
  <c r="CK20"/>
  <c r="CJ12"/>
  <c r="CK12"/>
  <c r="CK3"/>
  <c r="CA44"/>
  <c r="CA42"/>
  <c r="CA45"/>
  <c r="CC34"/>
  <c r="CA43"/>
  <c r="CJ3"/>
  <c r="CA46"/>
  <c r="CJ5"/>
  <c r="CK17"/>
  <c r="CJ17"/>
  <c r="CJ14"/>
  <c r="CK14"/>
  <c r="CK9"/>
  <c r="CJ9"/>
  <c r="CA40"/>
  <c r="CJ8"/>
  <c r="CK5"/>
  <c r="CJ16"/>
  <c r="CK16"/>
  <c r="CA38"/>
  <c r="CK8"/>
  <c r="CK7"/>
  <c r="CJ10"/>
  <c r="CK10"/>
  <c r="CJ4"/>
  <c r="CK4"/>
  <c r="CK19"/>
  <c r="CJ19"/>
  <c r="BA42"/>
  <c r="CJ7"/>
  <c r="CJ9" i="15"/>
  <c r="CK9"/>
  <c r="CJ8"/>
  <c r="CK8"/>
  <c r="CK11"/>
  <c r="CK12"/>
  <c r="CJ10"/>
  <c r="CK10"/>
  <c r="CK4"/>
  <c r="CK5"/>
  <c r="CJ7"/>
  <c r="CK7"/>
  <c r="CJ13"/>
  <c r="CK3"/>
  <c r="CA27"/>
  <c r="CA25"/>
  <c r="CA26"/>
  <c r="CC15"/>
  <c r="CJ3"/>
  <c r="CA23"/>
  <c r="CA24"/>
  <c r="CJ6"/>
  <c r="CK6"/>
  <c r="BV22"/>
  <c r="BA23"/>
  <c r="CA22"/>
  <c r="CJ4"/>
  <c r="CJ5"/>
  <c r="CJ11"/>
  <c r="CK13"/>
  <c r="CJ15" i="14"/>
  <c r="CA31"/>
  <c r="CA29"/>
  <c r="CK10" i="13"/>
  <c r="CJ10"/>
  <c r="CK19"/>
  <c r="CJ19"/>
  <c r="CA26"/>
  <c r="CK9"/>
  <c r="CK3"/>
  <c r="CC22"/>
  <c r="CA32"/>
  <c r="CA33"/>
  <c r="CA31"/>
  <c r="CJ3"/>
  <c r="CA30"/>
  <c r="CA34"/>
  <c r="CK6"/>
  <c r="CJ6"/>
  <c r="CJ14"/>
  <c r="CK14"/>
  <c r="CJ15"/>
  <c r="CJ7"/>
  <c r="CK18"/>
  <c r="CJ5"/>
  <c r="CK7"/>
  <c r="CJ8"/>
  <c r="CJ18"/>
  <c r="CK5"/>
  <c r="CJ17"/>
  <c r="CA28"/>
  <c r="CK11"/>
  <c r="CK8"/>
  <c r="CK17"/>
  <c r="CJ9"/>
  <c r="CJ16"/>
  <c r="CJ12"/>
  <c r="CK13"/>
  <c r="CJ4"/>
  <c r="CK15"/>
  <c r="BA30"/>
  <c r="CJ6" i="12"/>
  <c r="CK6"/>
  <c r="CJ8"/>
  <c r="CK8"/>
  <c r="CJ12"/>
  <c r="CK12"/>
  <c r="CJ14"/>
  <c r="CK14"/>
  <c r="CK11"/>
  <c r="CJ7"/>
  <c r="CK10"/>
  <c r="CJ5"/>
  <c r="CJ9"/>
  <c r="CK9"/>
  <c r="CJ11"/>
  <c r="CK3"/>
  <c r="CA27"/>
  <c r="CA26"/>
  <c r="CC16"/>
  <c r="CA28"/>
  <c r="CA25"/>
  <c r="CA24"/>
  <c r="CJ3"/>
  <c r="CK4"/>
  <c r="CJ4"/>
  <c r="CJ10"/>
  <c r="CK7"/>
  <c r="CJ13"/>
  <c r="CK13"/>
  <c r="CA22"/>
  <c r="I34" i="25"/>
  <c r="G34"/>
  <c r="H34"/>
  <c r="K34"/>
  <c r="J34"/>
  <c r="F34"/>
  <c r="CK27" i="22"/>
  <c r="BA33" i="23"/>
  <c r="BD33"/>
  <c r="BH33"/>
  <c r="CK16"/>
  <c r="BA32"/>
  <c r="BD32"/>
  <c r="BH32"/>
  <c r="CJ16"/>
  <c r="BA31"/>
  <c r="BA33" i="19"/>
  <c r="BD33"/>
  <c r="BH33"/>
  <c r="BA32"/>
  <c r="BD32"/>
  <c r="BH32"/>
  <c r="BA34"/>
  <c r="BD34"/>
  <c r="BH34"/>
  <c r="CK17"/>
  <c r="CJ17"/>
  <c r="BA36" i="21"/>
  <c r="BD36"/>
  <c r="BH36"/>
  <c r="BA42" i="22"/>
  <c r="BD42"/>
  <c r="CK59" i="24"/>
  <c r="CK34"/>
  <c r="CK32"/>
  <c r="CK29"/>
  <c r="CK106"/>
  <c r="BA164"/>
  <c r="BD164"/>
  <c r="BH164"/>
  <c r="BA44" i="22"/>
  <c r="BD44"/>
  <c r="BA43"/>
  <c r="BD43"/>
  <c r="CJ27"/>
  <c r="CK48" i="24"/>
  <c r="CK107"/>
  <c r="CK17"/>
  <c r="CK87"/>
  <c r="CK40"/>
  <c r="CK100"/>
  <c r="CK84"/>
  <c r="CK58"/>
  <c r="CK94"/>
  <c r="CK103"/>
  <c r="CK56"/>
  <c r="BA35" i="21"/>
  <c r="BD35"/>
  <c r="BH35"/>
  <c r="BA37"/>
  <c r="BD37"/>
  <c r="BH37"/>
  <c r="BA35" i="18"/>
  <c r="BD35"/>
  <c r="BA36"/>
  <c r="BD36"/>
  <c r="BA37"/>
  <c r="BD37"/>
  <c r="CF3" i="17"/>
  <c r="CG3"/>
  <c r="BA35"/>
  <c r="BD35"/>
  <c r="CH3"/>
  <c r="CI3"/>
  <c r="BA36"/>
  <c r="BD36"/>
  <c r="CD3"/>
  <c r="CE3"/>
  <c r="BA34"/>
  <c r="BD34"/>
  <c r="CK13"/>
  <c r="CK12"/>
  <c r="CK16"/>
  <c r="CC18"/>
  <c r="CK8"/>
  <c r="CK10"/>
  <c r="CK5"/>
  <c r="CK3"/>
  <c r="CK14"/>
  <c r="CK7"/>
  <c r="CK4"/>
  <c r="CA28"/>
  <c r="CA27"/>
  <c r="BA51" i="16"/>
  <c r="BD51"/>
  <c r="BA52"/>
  <c r="BD52"/>
  <c r="BA50"/>
  <c r="BD50"/>
  <c r="BA31" i="15"/>
  <c r="BD31"/>
  <c r="BA33"/>
  <c r="BD33"/>
  <c r="BA32"/>
  <c r="BD32"/>
  <c r="CJ22" i="14"/>
  <c r="CF17"/>
  <c r="CG17"/>
  <c r="BA42"/>
  <c r="BD42"/>
  <c r="CD17"/>
  <c r="CE17"/>
  <c r="BA41"/>
  <c r="BD41"/>
  <c r="CH17"/>
  <c r="CI17"/>
  <c r="BA43"/>
  <c r="BD43"/>
  <c r="CK9"/>
  <c r="CJ7"/>
  <c r="BA165" i="24"/>
  <c r="CD10"/>
  <c r="CH10"/>
  <c r="CF10"/>
  <c r="CK112"/>
  <c r="CK41"/>
  <c r="CK54"/>
  <c r="CK52"/>
  <c r="CK22"/>
  <c r="CK20"/>
  <c r="CK63"/>
  <c r="CK83"/>
  <c r="CD3"/>
  <c r="L4" i="25"/>
  <c r="CC151" i="24"/>
  <c r="V3" i="25"/>
  <c r="CF3" i="24"/>
  <c r="CC155"/>
  <c r="Z3" i="25"/>
  <c r="N4"/>
  <c r="N3"/>
  <c r="CC154" i="24"/>
  <c r="Y3" i="25"/>
  <c r="CC153" i="24"/>
  <c r="X3" i="25"/>
  <c r="CC158" i="24"/>
  <c r="AC3" i="25"/>
  <c r="CC156" i="24"/>
  <c r="AA3" i="25"/>
  <c r="CH3" i="24"/>
  <c r="BA163"/>
  <c r="BD163"/>
  <c r="BH163"/>
  <c r="CK27"/>
  <c r="CK46"/>
  <c r="CK122"/>
  <c r="CK116"/>
  <c r="CK57"/>
  <c r="CK98"/>
  <c r="CK39"/>
  <c r="CK111"/>
  <c r="CK38"/>
  <c r="CK95"/>
  <c r="CK49"/>
  <c r="CK89"/>
  <c r="CK90"/>
  <c r="CK36"/>
  <c r="CK77"/>
  <c r="CK109"/>
  <c r="CK114"/>
  <c r="CK20" i="21"/>
  <c r="CJ20"/>
  <c r="CK73" i="24"/>
  <c r="CK102"/>
  <c r="CK72"/>
  <c r="CK55"/>
  <c r="CK115"/>
  <c r="CK44"/>
  <c r="CK26"/>
  <c r="CK45"/>
  <c r="CK101"/>
  <c r="CK113"/>
  <c r="CK74"/>
  <c r="CK120"/>
  <c r="CK35"/>
  <c r="CK108"/>
  <c r="CK91"/>
  <c r="CK75"/>
  <c r="CK31"/>
  <c r="CK118"/>
  <c r="CK50"/>
  <c r="CK37"/>
  <c r="CK97"/>
  <c r="CK85"/>
  <c r="CK117"/>
  <c r="CK68"/>
  <c r="CK21"/>
  <c r="CK25"/>
  <c r="CK18"/>
  <c r="CK24"/>
  <c r="CK69"/>
  <c r="CK70"/>
  <c r="CK78"/>
  <c r="CK16"/>
  <c r="CK88"/>
  <c r="CK61"/>
  <c r="CK99"/>
  <c r="CK65"/>
  <c r="CK33"/>
  <c r="CK80"/>
  <c r="CK47"/>
  <c r="CK53"/>
  <c r="CK121"/>
  <c r="CK15"/>
  <c r="CK71"/>
  <c r="CK60"/>
  <c r="CK104"/>
  <c r="CK28"/>
  <c r="CK119"/>
  <c r="CK92"/>
  <c r="CK93"/>
  <c r="CK62"/>
  <c r="CK79"/>
  <c r="CK42"/>
  <c r="CK64"/>
  <c r="CK23"/>
  <c r="CK76"/>
  <c r="CK81"/>
  <c r="CK19"/>
  <c r="CK96"/>
  <c r="CK82"/>
  <c r="CK66"/>
  <c r="CK30"/>
  <c r="CK67"/>
  <c r="CK110"/>
  <c r="CK51"/>
  <c r="CK86"/>
  <c r="CK5"/>
  <c r="CA156"/>
  <c r="CK14"/>
  <c r="CK11"/>
  <c r="CA157"/>
  <c r="CK9"/>
  <c r="CK7"/>
  <c r="CK4"/>
  <c r="CA155"/>
  <c r="CC147"/>
  <c r="CK6"/>
  <c r="CA159"/>
  <c r="CK10"/>
  <c r="CK8"/>
  <c r="CA158"/>
  <c r="CK13"/>
  <c r="CK12"/>
  <c r="CK3"/>
  <c r="CJ20" i="18"/>
  <c r="CK20"/>
  <c r="CJ16" i="15"/>
  <c r="CK16"/>
  <c r="CJ35" i="16"/>
  <c r="CK35"/>
  <c r="BB34" i="14"/>
  <c r="CC25"/>
  <c r="CJ20"/>
  <c r="CK19"/>
  <c r="CK17"/>
  <c r="CK10"/>
  <c r="CA37"/>
  <c r="CJ19"/>
  <c r="CJ4"/>
  <c r="CJ13"/>
  <c r="CK18"/>
  <c r="CK12"/>
  <c r="CJ10"/>
  <c r="CJ21"/>
  <c r="CJ12"/>
  <c r="CJ11"/>
  <c r="CJ5"/>
  <c r="CA33"/>
  <c r="CK7"/>
  <c r="CJ14"/>
  <c r="CK22"/>
  <c r="CK21"/>
  <c r="CK5"/>
  <c r="CJ6"/>
  <c r="CK16"/>
  <c r="CK4"/>
  <c r="CJ23"/>
  <c r="CA34"/>
  <c r="CK15"/>
  <c r="CJ16"/>
  <c r="CK20"/>
  <c r="CJ18"/>
  <c r="CJ8"/>
  <c r="CK13"/>
  <c r="CK14"/>
  <c r="CK8"/>
  <c r="CA36"/>
  <c r="CK3"/>
  <c r="CK23"/>
  <c r="CJ9"/>
  <c r="CK6"/>
  <c r="CJ3"/>
  <c r="CA35"/>
  <c r="CK11"/>
  <c r="CJ17"/>
  <c r="BB35"/>
  <c r="BB36"/>
  <c r="CK23" i="13"/>
  <c r="CJ23"/>
  <c r="BD38"/>
  <c r="BB26" i="12"/>
  <c r="CJ17"/>
  <c r="BB25"/>
  <c r="BB24"/>
  <c r="BD32"/>
  <c r="CK17"/>
  <c r="BB157" i="24"/>
  <c r="BB155"/>
  <c r="BB158"/>
  <c r="BB156"/>
  <c r="BD31" i="23"/>
  <c r="BH31"/>
  <c r="BB25"/>
  <c r="BB26"/>
  <c r="BB23"/>
  <c r="BB24"/>
  <c r="BB36" i="22"/>
  <c r="BB35"/>
  <c r="BB34"/>
  <c r="BB37"/>
  <c r="BB29" i="21"/>
  <c r="BB27"/>
  <c r="BB28"/>
  <c r="BB30"/>
  <c r="BB26" i="19"/>
  <c r="BB24"/>
  <c r="BB27"/>
  <c r="BB25"/>
  <c r="BB29" i="18"/>
  <c r="BB27"/>
  <c r="BB30"/>
  <c r="BB28"/>
  <c r="BB28" i="17"/>
  <c r="BB26"/>
  <c r="BB29"/>
  <c r="BB27"/>
  <c r="BB44" i="16"/>
  <c r="BB42"/>
  <c r="BB45"/>
  <c r="BB43"/>
  <c r="BB25" i="15"/>
  <c r="BB24"/>
  <c r="BB23"/>
  <c r="BB26"/>
  <c r="BD40" i="13"/>
  <c r="BD39"/>
  <c r="BB32"/>
  <c r="BB31"/>
  <c r="BB30"/>
  <c r="BB33"/>
  <c r="BD33" i="12"/>
  <c r="BD34"/>
  <c r="M4" i="25"/>
  <c r="M3"/>
  <c r="L25"/>
  <c r="L3"/>
  <c r="L31"/>
  <c r="L32"/>
  <c r="L28"/>
  <c r="L30"/>
  <c r="L29"/>
  <c r="L27"/>
  <c r="L26"/>
  <c r="BH42" i="22"/>
  <c r="R11" i="25"/>
  <c r="BH43" i="22"/>
  <c r="S11" i="25"/>
  <c r="BH44" i="22"/>
  <c r="T11" i="25"/>
  <c r="BH36" i="18"/>
  <c r="S10" i="25"/>
  <c r="BH37" i="18"/>
  <c r="T10" i="25"/>
  <c r="BH35" i="18"/>
  <c r="R10" i="25"/>
  <c r="BH36" i="17"/>
  <c r="T9" i="25"/>
  <c r="BH35" i="17"/>
  <c r="S9" i="25"/>
  <c r="BH34" i="17"/>
  <c r="R9" i="25"/>
  <c r="BH51" i="16"/>
  <c r="S8" i="25"/>
  <c r="BH52" i="16"/>
  <c r="T8" i="25"/>
  <c r="BH50" i="16"/>
  <c r="R8" i="25"/>
  <c r="BH31" i="15"/>
  <c r="R7" i="25"/>
  <c r="BH32" i="15"/>
  <c r="S7" i="25"/>
  <c r="BH33" i="15"/>
  <c r="T7" i="25"/>
  <c r="BH42" i="14"/>
  <c r="S6" i="25"/>
  <c r="BH41" i="14"/>
  <c r="R6" i="25"/>
  <c r="BH43" i="14"/>
  <c r="T6" i="25"/>
  <c r="BH38" i="13"/>
  <c r="R5" i="25"/>
  <c r="BH40" i="13"/>
  <c r="T5" i="25"/>
  <c r="BH39" i="13"/>
  <c r="S5" i="25"/>
  <c r="BH34" i="12"/>
  <c r="T4" i="25"/>
  <c r="BH33" i="12"/>
  <c r="S4" i="25"/>
  <c r="BH32" i="12"/>
  <c r="R4" i="25"/>
  <c r="CK19" i="17"/>
  <c r="BD165" i="24"/>
  <c r="BH165"/>
  <c r="CK148"/>
  <c r="CJ148"/>
  <c r="CK26" i="14"/>
  <c r="CJ26"/>
  <c r="L34" i="25"/>
</calcChain>
</file>

<file path=xl/comments1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16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2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26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2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2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27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28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3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3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25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31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35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4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15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21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25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5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34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40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44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6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18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24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28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7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19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25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29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8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26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adicionados). Informar isso nessa linha (abaixo da linha amarela).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3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36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9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16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2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26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10.xml><?xml version="1.0" encoding="utf-8"?>
<comments xmlns="http://schemas.openxmlformats.org/spreadsheetml/2006/main">
  <authors>
    <author>Andre</author>
    <author>AR</author>
    <author>Rodacki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A3" authorId="2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Preencher o nome da IES; USE abreviação.</t>
        </r>
      </text>
    </comment>
    <comment ref="C19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25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29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11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15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21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25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12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147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15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153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153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157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sharedStrings.xml><?xml version="1.0" encoding="utf-8"?>
<sst xmlns="http://schemas.openxmlformats.org/spreadsheetml/2006/main" count="3017" uniqueCount="281">
  <si>
    <t>TOTAL TRIENAL</t>
  </si>
  <si>
    <t>CONCEITO 3 = 180 pts</t>
  </si>
  <si>
    <t>CONCEITO 4 = 210 pts</t>
  </si>
  <si>
    <t>CONCEITO 5 = 240 pts</t>
  </si>
  <si>
    <t>CONTRIB</t>
  </si>
  <si>
    <t>QUALITATIVO PRODUÇÃO</t>
  </si>
  <si>
    <t>DOCENTE</t>
  </si>
  <si>
    <t>TIPO</t>
  </si>
  <si>
    <t>A1</t>
  </si>
  <si>
    <t>A2</t>
  </si>
  <si>
    <t>B1</t>
  </si>
  <si>
    <t>B2</t>
  </si>
  <si>
    <t>B3</t>
  </si>
  <si>
    <t>B4</t>
  </si>
  <si>
    <t>B5</t>
  </si>
  <si>
    <t>L4</t>
  </si>
  <si>
    <t>L3</t>
  </si>
  <si>
    <t>L2</t>
  </si>
  <si>
    <t>L1</t>
  </si>
  <si>
    <t>C4</t>
  </si>
  <si>
    <t>C3</t>
  </si>
  <si>
    <t>C2</t>
  </si>
  <si>
    <t>C1</t>
  </si>
  <si>
    <t>A1+A2</t>
  </si>
  <si>
    <t>A1+A2+B1</t>
  </si>
  <si>
    <t>A1 a B2</t>
  </si>
  <si>
    <t>L4+L3</t>
  </si>
  <si>
    <t>LI</t>
  </si>
  <si>
    <t>C4+C3</t>
  </si>
  <si>
    <t>ARTIGOS</t>
  </si>
  <si>
    <t>Trava B4 (3)</t>
  </si>
  <si>
    <t>Trava B5 (3)</t>
  </si>
  <si>
    <t>LI VROS</t>
  </si>
  <si>
    <t>CAPS</t>
  </si>
  <si>
    <t>Total</t>
  </si>
  <si>
    <t>PROD</t>
  </si>
  <si>
    <t>P</t>
  </si>
  <si>
    <t>UFSM</t>
  </si>
  <si>
    <t>UNIFESP</t>
  </si>
  <si>
    <t>UTP</t>
  </si>
  <si>
    <t>DEDUÇÕES</t>
  </si>
  <si>
    <t>D</t>
  </si>
  <si>
    <t>T</t>
  </si>
  <si>
    <t>AJ</t>
  </si>
  <si>
    <t>RESUMO</t>
  </si>
  <si>
    <t>MED</t>
  </si>
  <si>
    <t>PRODUÇÃO DO PROGRAMA</t>
  </si>
  <si>
    <t>QUANTIDADE</t>
  </si>
  <si>
    <t>Permanentes</t>
  </si>
  <si>
    <t>TOTAL</t>
  </si>
  <si>
    <t>Colaboradores</t>
  </si>
  <si>
    <t>REAL</t>
  </si>
  <si>
    <t>LIVROS</t>
  </si>
  <si>
    <t>Visitantes</t>
  </si>
  <si>
    <t>PONTOS</t>
  </si>
  <si>
    <t>CAPITULOS</t>
  </si>
  <si>
    <t>SOMA</t>
  </si>
  <si>
    <t>MEDIA</t>
  </si>
  <si>
    <t>1 QUARTIL</t>
  </si>
  <si>
    <t>PROGRAMA</t>
  </si>
  <si>
    <t>MEDIANA</t>
  </si>
  <si>
    <t>3 QUARTIL</t>
  </si>
  <si>
    <t>MAX</t>
  </si>
  <si>
    <t>PRODUÇÃO DOS DOCENTES</t>
  </si>
  <si>
    <t>ATINGEM</t>
  </si>
  <si>
    <t>% ATINGEM</t>
  </si>
  <si>
    <t>CONCEITO 3</t>
  </si>
  <si>
    <t>CONCEITO 4</t>
  </si>
  <si>
    <t>CONCEITO 5</t>
  </si>
  <si>
    <t>QUALITATIVO POR ESTRATOS</t>
  </si>
  <si>
    <t>QUANT</t>
  </si>
  <si>
    <t>PERCENT</t>
  </si>
  <si>
    <t>A1+A2+B1+B2</t>
  </si>
  <si>
    <t>C</t>
  </si>
  <si>
    <t>c</t>
  </si>
  <si>
    <t>p</t>
  </si>
  <si>
    <t>UNESP</t>
  </si>
  <si>
    <t>ADRIANO DIAS</t>
  </si>
  <si>
    <t>ANA CLÁUDIA FIGUEIREDO FRIZZO</t>
  </si>
  <si>
    <t>CÉLIA MARIA GIACHETI</t>
  </si>
  <si>
    <t>DANILO MORETTI-FERREIRA</t>
  </si>
  <si>
    <t>HERALDO LORENA GUIDA</t>
  </si>
  <si>
    <t>LOURENÇO CHACON JURADO FILHO</t>
  </si>
  <si>
    <t>LUCIANA PINATO</t>
  </si>
  <si>
    <t>REGINA HELENA MARTINS</t>
  </si>
  <si>
    <t>REGINA ZANELLA PENTEADO</t>
  </si>
  <si>
    <t>ROBERTA GONÇALVES DA SILVA</t>
  </si>
  <si>
    <t>SANDRA REGINA GIMENIZ-PASCHOAL</t>
  </si>
  <si>
    <t>SIMONE APARECIDA CAPELLINI</t>
  </si>
  <si>
    <t>ALDA CHRISTINA LOPES DE CARVALHO BORGES</t>
  </si>
  <si>
    <t>ANA MARIA SCHIEFER</t>
  </si>
  <si>
    <t>BARBARA NIEGIA GARCIA DE GOULART</t>
  </si>
  <si>
    <t>BRASILIA MARIA CHIARI</t>
  </si>
  <si>
    <t>CLARA REGINA BRANDAO AVILA</t>
  </si>
  <si>
    <t>DANIELA GIL</t>
  </si>
  <si>
    <t>HELOISA HELENA C. MALAVASI GANANÇA</t>
  </si>
  <si>
    <t>JACY PERISSINOTO</t>
  </si>
  <si>
    <t>KARIN ZAZO ORTIZ</t>
  </si>
  <si>
    <t>LILIANE DESGUALDO PEREIRA</t>
  </si>
  <si>
    <t>MARA SUZANA BEHLAU</t>
  </si>
  <si>
    <t>MARIA CECILIA MARTINELLI IORIO</t>
  </si>
  <si>
    <t>MARIA INES REBELO GONÇALVES</t>
  </si>
  <si>
    <t>MARILENA MANNO VIEIRA</t>
  </si>
  <si>
    <t>MARISA FRASSON DE AZEVEDO</t>
  </si>
  <si>
    <t>Silvana Bommarito</t>
  </si>
  <si>
    <t>THAÍS SOARES CIANCIARULLO MINETT</t>
  </si>
  <si>
    <t>ZELITA CALDEIRA FERREIRA GUEDES</t>
  </si>
  <si>
    <t>Adriane Lima Mortari Moret</t>
  </si>
  <si>
    <t>Adriano Yacubian Fernandes</t>
  </si>
  <si>
    <t>Alcione Ghedini Brasolotto</t>
  </si>
  <si>
    <t>Andréa Cintra Lopes</t>
  </si>
  <si>
    <t>Dagma Venturini Marques Abramides</t>
  </si>
  <si>
    <t>Deborah Viviane Ferrari</t>
  </si>
  <si>
    <t>Dionísia Aparecida Cusin Lamônica</t>
  </si>
  <si>
    <t>Giédre Berretin Felix</t>
  </si>
  <si>
    <t>José Roberto Pereira Lauris</t>
  </si>
  <si>
    <t>Kátia de Freitas Alvarenga</t>
  </si>
  <si>
    <t>Lidia Cristina da Silva Teles</t>
  </si>
  <si>
    <t>Luciana Paula Maximino</t>
  </si>
  <si>
    <t>Magali de Lourdes Caldana</t>
  </si>
  <si>
    <t>Maria Cecília Bevilacqua</t>
  </si>
  <si>
    <t>Maria Inês Pegoraro-Krook</t>
  </si>
  <si>
    <t>Mariza Ribeiro Feniman</t>
  </si>
  <si>
    <t>Orozimbo Alves Costa Filho</t>
  </si>
  <si>
    <t>Patricia Abreu Pinheiro Crenitte</t>
  </si>
  <si>
    <t>Simone Aparecida Lopes-Herrera</t>
  </si>
  <si>
    <t>Simone Rocha de Vasconcellos Hage</t>
  </si>
  <si>
    <t>Wanderleia Quinhoneiro Blasca</t>
  </si>
  <si>
    <t>HRAC</t>
  </si>
  <si>
    <t>Ana Lúcia Pompéia Fraga de Almeida</t>
  </si>
  <si>
    <t>Ana Paula Fukushiro</t>
  </si>
  <si>
    <t>Beatriz Costa</t>
  </si>
  <si>
    <t>Daniela Gamba Garib Carreira</t>
  </si>
  <si>
    <t>Gisele da Silva Dalben</t>
  </si>
  <si>
    <t>Ilza Lazarini Marques</t>
  </si>
  <si>
    <t>Inge Elly Kiemle Trindade</t>
  </si>
  <si>
    <t>Ivy Kiemle Trindade Suedam</t>
  </si>
  <si>
    <t>Jeniffer de Cássia Rillo Dutka</t>
  </si>
  <si>
    <t>Kátia Flores Genaro</t>
  </si>
  <si>
    <t>Lucilene Arilho Ribeiro Bicudo</t>
  </si>
  <si>
    <t>Márcia Ribeiro Gomide</t>
  </si>
  <si>
    <t>Maria Leine Guion de Almeida</t>
  </si>
  <si>
    <t>Renata Paciello Yamashita</t>
  </si>
  <si>
    <t>Terumi Okada Ozawa</t>
  </si>
  <si>
    <t>Thais Marchini de Oliveira Valareli</t>
  </si>
  <si>
    <t>José Alberto de Souza Freitas</t>
  </si>
  <si>
    <t>Alceu Sergio Trindade Junior</t>
  </si>
  <si>
    <t>Cassiana Mendes Bertoncelo Fontes</t>
  </si>
  <si>
    <t>João Candido Fernandes</t>
  </si>
  <si>
    <t>João Henrique Nogueira Pinto</t>
  </si>
  <si>
    <t>Leopoldino Capelozza Filho</t>
  </si>
  <si>
    <t>Nancy Mizue Kokitsu Nakata</t>
  </si>
  <si>
    <t>Neivo Luiz Zorzetto</t>
  </si>
  <si>
    <t>Sueli Prieto de Barros</t>
  </si>
  <si>
    <t>Telma Flores Genaro Motti</t>
  </si>
  <si>
    <t>Bianca Simone Zeigelboim</t>
  </si>
  <si>
    <t>Adriana Bender Moreira de Lacerda</t>
  </si>
  <si>
    <t>Ana Cristina Guarinello</t>
  </si>
  <si>
    <t>Angela Ribas</t>
  </si>
  <si>
    <t>Ana Paula Berberian Vieira da Silva</t>
  </si>
  <si>
    <t>Ari Leon Jurkiewicz</t>
  </si>
  <si>
    <t>Claudia Giglio de Oliveira Gonçalves</t>
  </si>
  <si>
    <t>Giselle Aparecida de Athayde Massi</t>
  </si>
  <si>
    <t>Jair Mendes Marques</t>
  </si>
  <si>
    <t>Vânia Muniz Nequer</t>
  </si>
  <si>
    <t>Lorena Kozlowski</t>
  </si>
  <si>
    <t>PUC-SP</t>
  </si>
  <si>
    <t>ANA CLAUDIA FIORINI</t>
  </si>
  <si>
    <t>BEATRIZ C. A. CAIUBY NOVAES</t>
  </si>
  <si>
    <t>DORIS RUTHI LEWIS</t>
  </si>
  <si>
    <t>LESLIE PICCOLOTTO FERREIRA</t>
  </si>
  <si>
    <t>LUIZ AUGUSTO DE PAULA SOUZA</t>
  </si>
  <si>
    <t>MARIA CECILIA BEVILACQUA</t>
  </si>
  <si>
    <t>MARIA CLAUDIA CUNHA</t>
  </si>
  <si>
    <t>MARTA ASSUMPÇÃO DE ANDRADA E SILVA</t>
  </si>
  <si>
    <t>OROZIMBO ALVES DA COSTA FILHO</t>
  </si>
  <si>
    <t>REGINA MARIA A. CAMARGO FREIRE</t>
  </si>
  <si>
    <t>SILVIA FRIEDMAN</t>
  </si>
  <si>
    <t>SUZANA MAGALHÃES MAIA</t>
  </si>
  <si>
    <t>TERESA M. MOMENSOHN DOS SANTOS</t>
  </si>
  <si>
    <t>Ana Maria Toniolo da Silva</t>
  </si>
  <si>
    <t>Ana Paula Ramos de Souza</t>
  </si>
  <si>
    <t>Angela Garcia Rossi</t>
  </si>
  <si>
    <t>Angela Regina Maciel Weinmann</t>
  </si>
  <si>
    <t>Anaelena Bragança de Moraes</t>
  </si>
  <si>
    <t>Aron Ferreira Silveira</t>
  </si>
  <si>
    <t>Carla Aparecida Cielo</t>
  </si>
  <si>
    <t>Carolina Lisboa Mezzomo</t>
  </si>
  <si>
    <t>Eliane Castilhos Rodrigues Correa</t>
  </si>
  <si>
    <t>Helena Bolli Mota</t>
  </si>
  <si>
    <t>Márcia Keske-Soares</t>
  </si>
  <si>
    <t>Leris Salete Bonfanti Haeffner</t>
  </si>
  <si>
    <t>Maristela Júlio Costa</t>
  </si>
  <si>
    <t>Tânia Maria Tochetto</t>
  </si>
  <si>
    <t>Themis Maria Kessler</t>
  </si>
  <si>
    <t>USP-FOB</t>
  </si>
  <si>
    <t>TO UFSCar</t>
  </si>
  <si>
    <t>ANA PAULA SERRATA MALFITANO</t>
  </si>
  <si>
    <t>CLÁUDIA MARIA SIMÕES MARTINEZ</t>
  </si>
  <si>
    <t>IRACEMA SERRAT VERGOTTI FERRIGNO</t>
  </si>
  <si>
    <t>ISABELA APARECIDA DE OLIVEIRA LUSSI</t>
  </si>
  <si>
    <t>JORGE OISHI</t>
  </si>
  <si>
    <t>MARIA CRISTINA PIUMBATO I. HAYASHI</t>
  </si>
  <si>
    <t>MARIA LUISA GUILLAUMON EMMEL</t>
  </si>
  <si>
    <t>MARINA SILVEIRA PALHARES</t>
  </si>
  <si>
    <t>MARISA BITTAR</t>
  </si>
  <si>
    <t>ROSELI ESQUERDO LOPES</t>
  </si>
  <si>
    <t>THELMA SIMÕES MATSUKURA</t>
  </si>
  <si>
    <t>DENISE DIAS BARROS</t>
  </si>
  <si>
    <t>LÍVIA DE CASTRO MAGALHÃES</t>
  </si>
  <si>
    <t>LUZIA IARA PFEIFER</t>
  </si>
  <si>
    <t>MARISA COTTA MANCINI</t>
  </si>
  <si>
    <t xml:space="preserve">PRODUÇÃO </t>
  </si>
  <si>
    <t>INTERVALO</t>
  </si>
  <si>
    <t>DOCENTES</t>
  </si>
  <si>
    <t>PT NORM</t>
  </si>
  <si>
    <t>ÁREA</t>
  </si>
  <si>
    <t>3 A 14</t>
  </si>
  <si>
    <t>15 A 32</t>
  </si>
  <si>
    <t>33 A 53</t>
  </si>
  <si>
    <t>54 A 64</t>
  </si>
  <si>
    <t>65 A 94</t>
  </si>
  <si>
    <t>PERCENTIS</t>
  </si>
  <si>
    <t>IEDA CHAVES PACHECO RUSSO</t>
  </si>
  <si>
    <t>109 A 123</t>
  </si>
  <si>
    <t>95 A 108</t>
  </si>
  <si>
    <t>FOFITO</t>
  </si>
  <si>
    <t>Alessandra Giannella Samelli</t>
  </si>
  <si>
    <t>Amélia Pasqual Marques</t>
  </si>
  <si>
    <t>Carla Gentile Matas</t>
  </si>
  <si>
    <t>Carolina Fu</t>
  </si>
  <si>
    <t>Celso Ricardo Fernandes Carvalho</t>
  </si>
  <si>
    <t>Claudia Regina Furquim de Andrade</t>
  </si>
  <si>
    <t>Debora Maria Befi Lopes</t>
  </si>
  <si>
    <t>Eliane Schochat</t>
  </si>
  <si>
    <t>Fatima Caromano</t>
  </si>
  <si>
    <t>Fernanda Dreux Miranda Fernandes</t>
  </si>
  <si>
    <t>Haydée Fiszbein Wertzner</t>
  </si>
  <si>
    <t>Isabel de Camargo Sacco</t>
  </si>
  <si>
    <t>Letícia Lessa Mansur</t>
  </si>
  <si>
    <t>Raquel Casarotto</t>
  </si>
  <si>
    <t>Renata Hydée Hasue Vilibor</t>
  </si>
  <si>
    <t>Silvia Amado João</t>
  </si>
  <si>
    <t>Naomi Kondo Nakagawa</t>
  </si>
  <si>
    <t>Selma Lancman</t>
  </si>
  <si>
    <t>Nair Katia Nemr</t>
  </si>
  <si>
    <t>Suelly C.O. Limongi</t>
  </si>
  <si>
    <t>Elizabeth Alves Ferreira</t>
  </si>
  <si>
    <t>Renata Mota Mamede Carvallo</t>
  </si>
  <si>
    <t>124 A 145</t>
  </si>
  <si>
    <t>% DE DOCENTES</t>
  </si>
  <si>
    <t>% A1</t>
  </si>
  <si>
    <t>%A1+A2</t>
  </si>
  <si>
    <t>UVA</t>
  </si>
  <si>
    <t>Monica Britto Pereira</t>
  </si>
  <si>
    <t>Esther Bianchini</t>
  </si>
  <si>
    <t>Silvana Frota</t>
  </si>
  <si>
    <t>Marcia Goldfeld</t>
  </si>
  <si>
    <t>Heidi Baeck</t>
  </si>
  <si>
    <t>Domingos Savio</t>
  </si>
  <si>
    <t>John Van Borsel</t>
  </si>
  <si>
    <t>Monica Marins</t>
  </si>
  <si>
    <t>Andrea Gomes</t>
  </si>
  <si>
    <t>Tania Marinho</t>
  </si>
  <si>
    <t>Lilian Felipe</t>
  </si>
  <si>
    <t>Carlos Lemos</t>
  </si>
  <si>
    <t>2007-2009</t>
  </si>
  <si>
    <t>2010-2011</t>
  </si>
  <si>
    <t>UFPE</t>
  </si>
  <si>
    <t>ANTONIO ROAZZI</t>
  </si>
  <si>
    <t>BIANCA ARRUDA MANCHESTER DE QUEIROGA</t>
  </si>
  <si>
    <t>CLAUDIA MARINA TAVARES DE ARAÚJO</t>
  </si>
  <si>
    <t>DENISE COSTA MENEZES</t>
  </si>
  <si>
    <t>HILTON JUSTINO DA SILVA</t>
  </si>
  <si>
    <t>MARIA EUGENIA FARIAS ALMEIDA MOTTA</t>
  </si>
  <si>
    <t>MARIANA DE CARVALHO LEAL</t>
  </si>
  <si>
    <t>OTAVIO GOMES LINS</t>
  </si>
  <si>
    <t>SILVIANA MARIA SOBRAL GRIZ</t>
  </si>
  <si>
    <t>SILVIA REGINA ARRUDA DE MORAES</t>
  </si>
  <si>
    <t>SILVIA REGINA JAMELLI</t>
  </si>
  <si>
    <t>&gt; 2 A1+A2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</si>
</sst>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Calibri"/>
    </font>
    <font>
      <sz val="11"/>
      <name val="Calibri"/>
      <family val="2"/>
      <scheme val="minor"/>
    </font>
    <font>
      <sz val="11"/>
      <color indexed="10"/>
      <name val="Calibri"/>
      <family val="2"/>
    </font>
    <font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4" xfId="0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6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6" borderId="0" xfId="0" applyFill="1"/>
    <xf numFmtId="0" fontId="0" fillId="6" borderId="8" xfId="0" applyFill="1" applyBorder="1"/>
    <xf numFmtId="0" fontId="0" fillId="6" borderId="12" xfId="0" applyFill="1" applyBorder="1"/>
    <xf numFmtId="0" fontId="0" fillId="6" borderId="14" xfId="0" applyFill="1" applyBorder="1"/>
    <xf numFmtId="0" fontId="0" fillId="6" borderId="16" xfId="0" applyFill="1" applyBorder="1"/>
    <xf numFmtId="0" fontId="0" fillId="6" borderId="17" xfId="0" applyFill="1" applyBorder="1" applyAlignment="1">
      <alignment horizontal="center"/>
    </xf>
    <xf numFmtId="0" fontId="0" fillId="6" borderId="18" xfId="0" applyFill="1" applyBorder="1"/>
    <xf numFmtId="0" fontId="0" fillId="6" borderId="0" xfId="0" applyFill="1" applyBorder="1"/>
    <xf numFmtId="0" fontId="0" fillId="6" borderId="17" xfId="0" applyFill="1" applyBorder="1"/>
    <xf numFmtId="0" fontId="0" fillId="0" borderId="12" xfId="0" applyFill="1" applyBorder="1"/>
    <xf numFmtId="0" fontId="0" fillId="0" borderId="0" xfId="0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0" fillId="0" borderId="16" xfId="0" applyFill="1" applyBorder="1"/>
    <xf numFmtId="0" fontId="0" fillId="7" borderId="17" xfId="0" applyFill="1" applyBorder="1" applyAlignment="1">
      <alignment horizontal="center"/>
    </xf>
    <xf numFmtId="0" fontId="0" fillId="7" borderId="18" xfId="0" applyFill="1" applyBorder="1"/>
    <xf numFmtId="0" fontId="0" fillId="7" borderId="0" xfId="0" applyFill="1" applyBorder="1"/>
    <xf numFmtId="0" fontId="0" fillId="7" borderId="17" xfId="0" applyFill="1" applyBorder="1"/>
    <xf numFmtId="0" fontId="0" fillId="7" borderId="0" xfId="0" applyFill="1"/>
    <xf numFmtId="0" fontId="2" fillId="0" borderId="12" xfId="0" applyFont="1" applyFill="1" applyBorder="1"/>
    <xf numFmtId="0" fontId="0" fillId="2" borderId="0" xfId="0" applyFill="1"/>
    <xf numFmtId="0" fontId="0" fillId="2" borderId="0" xfId="0" applyFill="1" applyBorder="1"/>
    <xf numFmtId="0" fontId="3" fillId="2" borderId="6" xfId="0" applyFont="1" applyFill="1" applyBorder="1"/>
    <xf numFmtId="0" fontId="0" fillId="2" borderId="6" xfId="0" applyFill="1" applyBorder="1" applyAlignment="1">
      <alignment horizontal="center"/>
    </xf>
    <xf numFmtId="0" fontId="0" fillId="2" borderId="10" xfId="0" applyFill="1" applyBorder="1"/>
    <xf numFmtId="0" fontId="0" fillId="2" borderId="20" xfId="0" applyFill="1" applyBorder="1"/>
    <xf numFmtId="0" fontId="0" fillId="2" borderId="0" xfId="0" applyFill="1" applyBorder="1" applyAlignment="1">
      <alignment horizontal="center"/>
    </xf>
    <xf numFmtId="0" fontId="0" fillId="2" borderId="18" xfId="0" applyFill="1" applyBorder="1"/>
    <xf numFmtId="0" fontId="0" fillId="2" borderId="17" xfId="0" applyFill="1" applyBorder="1"/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3" xfId="0" applyFill="1" applyBorder="1"/>
    <xf numFmtId="0" fontId="0" fillId="0" borderId="0" xfId="0" applyBorder="1"/>
    <xf numFmtId="0" fontId="0" fillId="0" borderId="14" xfId="0" applyBorder="1"/>
    <xf numFmtId="0" fontId="0" fillId="0" borderId="23" xfId="0" applyFill="1" applyBorder="1"/>
    <xf numFmtId="0" fontId="0" fillId="0" borderId="3" xfId="0" applyBorder="1"/>
    <xf numFmtId="0" fontId="0" fillId="0" borderId="24" xfId="0" applyFill="1" applyBorder="1"/>
    <xf numFmtId="0" fontId="0" fillId="0" borderId="12" xfId="0" applyBorder="1"/>
    <xf numFmtId="0" fontId="0" fillId="0" borderId="1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7" xfId="0" applyFill="1" applyBorder="1" applyAlignment="1">
      <alignment horizontal="center"/>
    </xf>
    <xf numFmtId="0" fontId="0" fillId="0" borderId="13" xfId="0" applyBorder="1"/>
    <xf numFmtId="1" fontId="0" fillId="8" borderId="23" xfId="0" applyNumberFormat="1" applyFill="1" applyBorder="1"/>
    <xf numFmtId="0" fontId="0" fillId="0" borderId="11" xfId="0" applyBorder="1"/>
    <xf numFmtId="0" fontId="0" fillId="0" borderId="18" xfId="0" applyBorder="1"/>
    <xf numFmtId="0" fontId="0" fillId="0" borderId="17" xfId="0" applyBorder="1"/>
    <xf numFmtId="0" fontId="0" fillId="9" borderId="15" xfId="0" applyFill="1" applyBorder="1"/>
    <xf numFmtId="0" fontId="0" fillId="0" borderId="32" xfId="0" applyBorder="1"/>
    <xf numFmtId="0" fontId="0" fillId="0" borderId="15" xfId="0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34" xfId="0" applyFill="1" applyBorder="1"/>
    <xf numFmtId="0" fontId="6" fillId="0" borderId="12" xfId="0" applyFont="1" applyFill="1" applyBorder="1"/>
    <xf numFmtId="0" fontId="1" fillId="0" borderId="12" xfId="0" applyFont="1" applyFill="1" applyBorder="1"/>
    <xf numFmtId="0" fontId="2" fillId="2" borderId="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Fill="1" applyBorder="1"/>
    <xf numFmtId="0" fontId="3" fillId="0" borderId="0" xfId="0" applyFont="1"/>
    <xf numFmtId="0" fontId="1" fillId="0" borderId="11" xfId="0" applyFont="1" applyFill="1" applyBorder="1"/>
    <xf numFmtId="0" fontId="3" fillId="0" borderId="12" xfId="0" applyFont="1" applyFill="1" applyBorder="1"/>
    <xf numFmtId="0" fontId="0" fillId="11" borderId="9" xfId="0" applyFill="1" applyBorder="1"/>
    <xf numFmtId="0" fontId="0" fillId="11" borderId="8" xfId="0" applyFill="1" applyBorder="1"/>
    <xf numFmtId="0" fontId="0" fillId="10" borderId="0" xfId="0" applyFill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11" borderId="0" xfId="0" applyFill="1"/>
    <xf numFmtId="0" fontId="0" fillId="0" borderId="35" xfId="0" applyFill="1" applyBorder="1"/>
    <xf numFmtId="0" fontId="0" fillId="0" borderId="10" xfId="0" applyFill="1" applyBorder="1"/>
    <xf numFmtId="0" fontId="0" fillId="0" borderId="0" xfId="0" applyAlignment="1">
      <alignment horizontal="center"/>
    </xf>
    <xf numFmtId="0" fontId="8" fillId="0" borderId="1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12" xfId="0" applyFont="1" applyFill="1" applyBorder="1"/>
    <xf numFmtId="0" fontId="7" fillId="0" borderId="12" xfId="0" applyFont="1" applyFill="1" applyBorder="1"/>
    <xf numFmtId="0" fontId="7" fillId="10" borderId="0" xfId="0" applyFont="1" applyFill="1" applyBorder="1" applyAlignment="1">
      <alignment horizontal="center"/>
    </xf>
    <xf numFmtId="0" fontId="0" fillId="11" borderId="19" xfId="0" applyFill="1" applyBorder="1"/>
    <xf numFmtId="0" fontId="0" fillId="0" borderId="20" xfId="0" applyBorder="1"/>
    <xf numFmtId="0" fontId="10" fillId="0" borderId="34" xfId="0" applyFont="1" applyFill="1" applyBorder="1"/>
    <xf numFmtId="0" fontId="8" fillId="0" borderId="12" xfId="0" applyFont="1" applyFill="1" applyBorder="1"/>
    <xf numFmtId="0" fontId="10" fillId="0" borderId="12" xfId="0" applyFont="1" applyFill="1" applyBorder="1"/>
    <xf numFmtId="0" fontId="8" fillId="0" borderId="10" xfId="0" applyFont="1" applyBorder="1" applyAlignment="1">
      <alignment horizontal="center"/>
    </xf>
    <xf numFmtId="0" fontId="0" fillId="12" borderId="0" xfId="0" applyFill="1"/>
    <xf numFmtId="0" fontId="0" fillId="0" borderId="0" xfId="0" applyFill="1"/>
    <xf numFmtId="0" fontId="0" fillId="0" borderId="36" xfId="0" applyFill="1" applyBorder="1"/>
    <xf numFmtId="0" fontId="0" fillId="10" borderId="12" xfId="0" applyFill="1" applyBorder="1" applyAlignment="1">
      <alignment horizontal="center"/>
    </xf>
    <xf numFmtId="1" fontId="0" fillId="0" borderId="0" xfId="0" applyNumberFormat="1"/>
    <xf numFmtId="1" fontId="0" fillId="6" borderId="0" xfId="0" applyNumberFormat="1" applyFill="1"/>
    <xf numFmtId="9" fontId="0" fillId="0" borderId="12" xfId="0" applyNumberFormat="1" applyBorder="1"/>
    <xf numFmtId="0" fontId="11" fillId="14" borderId="12" xfId="1" applyBorder="1"/>
    <xf numFmtId="0" fontId="12" fillId="15" borderId="12" xfId="2" applyBorder="1"/>
    <xf numFmtId="0" fontId="12" fillId="15" borderId="10" xfId="2" applyBorder="1"/>
    <xf numFmtId="0" fontId="12" fillId="15" borderId="34" xfId="2" applyBorder="1"/>
    <xf numFmtId="0" fontId="0" fillId="16" borderId="0" xfId="0" applyFill="1"/>
    <xf numFmtId="0" fontId="0" fillId="10" borderId="0" xfId="0" applyFill="1" applyAlignment="1">
      <alignment horizontal="center"/>
    </xf>
    <xf numFmtId="0" fontId="0" fillId="16" borderId="0" xfId="0" applyFill="1" applyAlignment="1">
      <alignment horizontal="center"/>
    </xf>
    <xf numFmtId="2" fontId="0" fillId="0" borderId="0" xfId="0" applyNumberFormat="1"/>
    <xf numFmtId="0" fontId="7" fillId="0" borderId="34" xfId="0" applyFont="1" applyFill="1" applyBorder="1" applyAlignment="1">
      <alignment horizontal="center"/>
    </xf>
    <xf numFmtId="0" fontId="0" fillId="0" borderId="34" xfId="0" applyFill="1" applyBorder="1" applyAlignment="1"/>
    <xf numFmtId="0" fontId="7" fillId="0" borderId="12" xfId="0" applyFont="1" applyFill="1" applyBorder="1" applyAlignment="1">
      <alignment horizontal="center"/>
    </xf>
    <xf numFmtId="0" fontId="0" fillId="0" borderId="12" xfId="0" applyFill="1" applyBorder="1" applyAlignment="1"/>
    <xf numFmtId="0" fontId="2" fillId="0" borderId="12" xfId="0" applyFont="1" applyFill="1" applyBorder="1" applyAlignment="1"/>
    <xf numFmtId="0" fontId="0" fillId="10" borderId="0" xfId="0" applyFill="1" applyAlignment="1">
      <alignment horizontal="center"/>
    </xf>
    <xf numFmtId="1" fontId="0" fillId="16" borderId="0" xfId="0" applyNumberFormat="1" applyFill="1"/>
    <xf numFmtId="9" fontId="0" fillId="10" borderId="30" xfId="0" applyNumberFormat="1" applyFill="1" applyBorder="1"/>
    <xf numFmtId="9" fontId="0" fillId="10" borderId="24" xfId="0" applyNumberFormat="1" applyFill="1" applyBorder="1"/>
    <xf numFmtId="9" fontId="0" fillId="10" borderId="31" xfId="0" applyNumberFormat="1" applyFill="1" applyBorder="1"/>
    <xf numFmtId="9" fontId="0" fillId="0" borderId="0" xfId="0" applyNumberFormat="1"/>
    <xf numFmtId="9" fontId="0" fillId="0" borderId="11" xfId="0" applyNumberFormat="1" applyBorder="1"/>
    <xf numFmtId="9" fontId="0" fillId="0" borderId="18" xfId="0" applyNumberFormat="1" applyBorder="1"/>
    <xf numFmtId="9" fontId="0" fillId="0" borderId="32" xfId="0" applyNumberFormat="1" applyBorder="1"/>
    <xf numFmtId="1" fontId="13" fillId="0" borderId="0" xfId="0" applyNumberFormat="1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13" borderId="37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</cellXfs>
  <cellStyles count="3">
    <cellStyle name="Bom" xfId="1" builtinId="26"/>
    <cellStyle name="Incorreto" xfId="2" builtinId="27"/>
    <cellStyle name="Normal" xfId="0" builtinId="0"/>
  </cellStyles>
  <dxfs count="11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chartsheet" Target="chartsheets/sheet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5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COMPARATIVO TRIÊNIOS 2007-2009 vs 2010-2011 (FO)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RESUMOS!$D$15</c:f>
              <c:strCache>
                <c:ptCount val="1"/>
                <c:pt idx="0">
                  <c:v>2007-2009</c:v>
                </c:pt>
              </c:strCache>
            </c:strRef>
          </c:tx>
          <c:trendline>
            <c:spPr>
              <a:ln w="19050">
                <a:solidFill>
                  <a:schemeClr val="tx1"/>
                </a:solidFill>
              </a:ln>
            </c:spPr>
            <c:trendlineType val="poly"/>
            <c:order val="3"/>
          </c:trendline>
          <c:cat>
            <c:strRef>
              <c:f>RESUMOS!$E$14:$K$14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B3</c:v>
                </c:pt>
                <c:pt idx="5">
                  <c:v>B4</c:v>
                </c:pt>
                <c:pt idx="6">
                  <c:v>B5</c:v>
                </c:pt>
              </c:strCache>
            </c:strRef>
          </c:cat>
          <c:val>
            <c:numRef>
              <c:f>RESUMOS!$E$15:$K$15</c:f>
              <c:numCache>
                <c:formatCode>General</c:formatCode>
                <c:ptCount val="7"/>
                <c:pt idx="0">
                  <c:v>42</c:v>
                </c:pt>
                <c:pt idx="1">
                  <c:v>77</c:v>
                </c:pt>
                <c:pt idx="2">
                  <c:v>536</c:v>
                </c:pt>
                <c:pt idx="3">
                  <c:v>125</c:v>
                </c:pt>
                <c:pt idx="4">
                  <c:v>45</c:v>
                </c:pt>
                <c:pt idx="5">
                  <c:v>11</c:v>
                </c:pt>
                <c:pt idx="6">
                  <c:v>59</c:v>
                </c:pt>
              </c:numCache>
            </c:numRef>
          </c:val>
        </c:ser>
        <c:ser>
          <c:idx val="1"/>
          <c:order val="1"/>
          <c:tx>
            <c:strRef>
              <c:f>RESUMOS!$D$16</c:f>
              <c:strCache>
                <c:ptCount val="1"/>
                <c:pt idx="0">
                  <c:v>2010-2011</c:v>
                </c:pt>
              </c:strCache>
            </c:strRef>
          </c:tx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trendline>
            <c:spPr>
              <a:ln w="19050">
                <a:gradFill>
                  <a:gsLst>
                    <a:gs pos="0">
                      <a:srgbClr val="03D4A8"/>
                    </a:gs>
                    <a:gs pos="25000">
                      <a:srgbClr val="21D6E0"/>
                    </a:gs>
                    <a:gs pos="75000">
                      <a:srgbClr val="0087E6"/>
                    </a:gs>
                    <a:gs pos="100000">
                      <a:srgbClr val="005CBF"/>
                    </a:gs>
                  </a:gsLst>
                  <a:lin ang="5400000" scaled="0"/>
                </a:gradFill>
              </a:ln>
            </c:spPr>
            <c:trendlineType val="poly"/>
            <c:order val="4"/>
          </c:trendline>
          <c:cat>
            <c:strRef>
              <c:f>RESUMOS!$E$14:$K$14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B3</c:v>
                </c:pt>
                <c:pt idx="5">
                  <c:v>B4</c:v>
                </c:pt>
                <c:pt idx="6">
                  <c:v>B5</c:v>
                </c:pt>
              </c:strCache>
            </c:strRef>
          </c:cat>
          <c:val>
            <c:numRef>
              <c:f>RESUMOS!$E$16:$K$16</c:f>
              <c:numCache>
                <c:formatCode>General</c:formatCode>
                <c:ptCount val="7"/>
                <c:pt idx="0">
                  <c:v>21</c:v>
                </c:pt>
                <c:pt idx="1">
                  <c:v>149</c:v>
                </c:pt>
                <c:pt idx="2">
                  <c:v>411</c:v>
                </c:pt>
                <c:pt idx="3">
                  <c:v>54</c:v>
                </c:pt>
                <c:pt idx="4">
                  <c:v>19</c:v>
                </c:pt>
                <c:pt idx="5">
                  <c:v>12</c:v>
                </c:pt>
                <c:pt idx="6">
                  <c:v>32</c:v>
                </c:pt>
              </c:numCache>
            </c:numRef>
          </c:val>
        </c:ser>
        <c:dLbls/>
        <c:axId val="113977600"/>
        <c:axId val="113991680"/>
      </c:barChart>
      <c:catAx>
        <c:axId val="113977600"/>
        <c:scaling>
          <c:orientation val="minMax"/>
        </c:scaling>
        <c:axPos val="b"/>
        <c:majorTickMark val="none"/>
        <c:tickLblPos val="nextTo"/>
        <c:crossAx val="113991680"/>
        <c:crosses val="autoZero"/>
        <c:auto val="1"/>
        <c:lblAlgn val="ctr"/>
        <c:lblOffset val="100"/>
      </c:catAx>
      <c:valAx>
        <c:axId val="1139916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ITENS PRODUZIDOS (UN)</a:t>
                </a:r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600" b="1"/>
            </a:pPr>
            <a:endParaRPr lang="pt-BR"/>
          </a:p>
        </c:txPr>
        <c:crossAx val="1139776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/>
            </a:pPr>
            <a:endParaRPr lang="pt-BR"/>
          </a:p>
        </c:txPr>
      </c:dTable>
    </c:plotArea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5"/>
  <c:chart>
    <c:title>
      <c:tx>
        <c:rich>
          <a:bodyPr/>
          <a:lstStyle/>
          <a:p>
            <a:pPr>
              <a:defRPr/>
            </a:pPr>
            <a:r>
              <a:rPr lang="en-US"/>
              <a:t>PONTOS / DOCENTE (FO)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PONTOS/DOC</c:v>
          </c:tx>
          <c:dPt>
            <c:idx val="0"/>
            <c:spPr>
              <a:solidFill>
                <a:srgbClr val="FF0000"/>
              </a:solidFill>
            </c:spPr>
          </c:dPt>
          <c:cat>
            <c:strRef>
              <c:f>RESUMOS!$B$3:$B$11</c:f>
              <c:strCache>
                <c:ptCount val="9"/>
                <c:pt idx="0">
                  <c:v>ÁREA</c:v>
                </c:pt>
                <c:pt idx="1">
                  <c:v>UNESP</c:v>
                </c:pt>
                <c:pt idx="2">
                  <c:v>UNIFESP</c:v>
                </c:pt>
                <c:pt idx="3">
                  <c:v>USP-FOB</c:v>
                </c:pt>
                <c:pt idx="4">
                  <c:v>UTP</c:v>
                </c:pt>
                <c:pt idx="5">
                  <c:v>HRAC</c:v>
                </c:pt>
                <c:pt idx="6">
                  <c:v>PUC-SP</c:v>
                </c:pt>
                <c:pt idx="7">
                  <c:v>UFSM</c:v>
                </c:pt>
                <c:pt idx="8">
                  <c:v>FOFITO</c:v>
                </c:pt>
              </c:strCache>
            </c:strRef>
          </c:cat>
          <c:val>
            <c:numRef>
              <c:f>RESUMOS!$M$3:$M$11</c:f>
              <c:numCache>
                <c:formatCode>0</c:formatCode>
                <c:ptCount val="9"/>
                <c:pt idx="0">
                  <c:v>471.83311507936509</c:v>
                </c:pt>
                <c:pt idx="1">
                  <c:v>222.5</c:v>
                </c:pt>
                <c:pt idx="2">
                  <c:v>611.28</c:v>
                </c:pt>
                <c:pt idx="3">
                  <c:v>526.94444444444446</c:v>
                </c:pt>
                <c:pt idx="4">
                  <c:v>345.52380952380952</c:v>
                </c:pt>
                <c:pt idx="5">
                  <c:v>255.83333333333334</c:v>
                </c:pt>
                <c:pt idx="6">
                  <c:v>440</c:v>
                </c:pt>
                <c:pt idx="7">
                  <c:v>725.33333333333337</c:v>
                </c:pt>
                <c:pt idx="8">
                  <c:v>647.25</c:v>
                </c:pt>
              </c:numCache>
            </c:numRef>
          </c:val>
        </c:ser>
        <c:dLbls/>
        <c:axId val="114022656"/>
        <c:axId val="114298880"/>
      </c:barChart>
      <c:catAx>
        <c:axId val="114022656"/>
        <c:scaling>
          <c:orientation val="minMax"/>
        </c:scaling>
        <c:axPos val="b"/>
        <c:majorTickMark val="none"/>
        <c:tickLblPos val="nextTo"/>
        <c:crossAx val="114298880"/>
        <c:crosses val="autoZero"/>
        <c:auto val="1"/>
        <c:lblAlgn val="ctr"/>
        <c:lblOffset val="100"/>
      </c:catAx>
      <c:valAx>
        <c:axId val="114298880"/>
        <c:scaling>
          <c:orientation val="minMax"/>
          <c:max val="120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PONTOS / DOCENTE</a:t>
                </a:r>
              </a:p>
            </c:rich>
          </c:tx>
        </c:title>
        <c:numFmt formatCode="0" sourceLinked="1"/>
        <c:majorTickMark val="none"/>
        <c:tickLblPos val="nextTo"/>
        <c:crossAx val="1140226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50"/>
            </a:pPr>
            <a:endParaRPr lang="pt-BR"/>
          </a:p>
        </c:txPr>
      </c:dTable>
    </c:plotArea>
    <c:plotVisOnly val="1"/>
    <c:dispBlanksAs val="gap"/>
  </c:chart>
  <c:txPr>
    <a:bodyPr/>
    <a:lstStyle/>
    <a:p>
      <a:pPr>
        <a:defRPr sz="1600" b="1"/>
      </a:pPr>
      <a:endParaRPr lang="pt-B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5"/>
  <c:chart>
    <c:title>
      <c:tx>
        <c:rich>
          <a:bodyPr/>
          <a:lstStyle/>
          <a:p>
            <a:pPr>
              <a:defRPr/>
            </a:pPr>
            <a:r>
              <a:rPr lang="en-US"/>
              <a:t>PRODUÇÃO MEDIANA (FO)</a:t>
            </a:r>
          </a:p>
        </c:rich>
      </c:tx>
      <c:layout>
        <c:manualLayout>
          <c:xMode val="edge"/>
          <c:yMode val="edge"/>
          <c:x val="0.40262627939142609"/>
          <c:y val="1.0164065626250501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MEDIANA</c:v>
          </c:tx>
          <c:dPt>
            <c:idx val="0"/>
            <c:spPr>
              <a:solidFill>
                <a:srgbClr val="FF0000"/>
              </a:solidFill>
            </c:spPr>
          </c:dPt>
          <c:cat>
            <c:strRef>
              <c:f>RESUMOS!$B$3:$B$11</c:f>
              <c:strCache>
                <c:ptCount val="9"/>
                <c:pt idx="0">
                  <c:v>ÁREA</c:v>
                </c:pt>
                <c:pt idx="1">
                  <c:v>UNESP</c:v>
                </c:pt>
                <c:pt idx="2">
                  <c:v>UNIFESP</c:v>
                </c:pt>
                <c:pt idx="3">
                  <c:v>USP-FOB</c:v>
                </c:pt>
                <c:pt idx="4">
                  <c:v>UTP</c:v>
                </c:pt>
                <c:pt idx="5">
                  <c:v>HRAC</c:v>
                </c:pt>
                <c:pt idx="6">
                  <c:v>PUC-SP</c:v>
                </c:pt>
                <c:pt idx="7">
                  <c:v>UFSM</c:v>
                </c:pt>
                <c:pt idx="8">
                  <c:v>FOFITO</c:v>
                </c:pt>
              </c:strCache>
            </c:strRef>
          </c:cat>
          <c:val>
            <c:numRef>
              <c:f>RESUMOS!$N$3:$N$11</c:f>
              <c:numCache>
                <c:formatCode>General</c:formatCode>
                <c:ptCount val="9"/>
                <c:pt idx="0" formatCode="0">
                  <c:v>383.5625</c:v>
                </c:pt>
                <c:pt idx="1">
                  <c:v>115</c:v>
                </c:pt>
                <c:pt idx="2">
                  <c:v>520</c:v>
                </c:pt>
                <c:pt idx="3">
                  <c:v>530</c:v>
                </c:pt>
                <c:pt idx="4">
                  <c:v>251</c:v>
                </c:pt>
                <c:pt idx="5">
                  <c:v>195</c:v>
                </c:pt>
                <c:pt idx="6">
                  <c:v>347.5</c:v>
                </c:pt>
                <c:pt idx="7">
                  <c:v>640</c:v>
                </c:pt>
                <c:pt idx="8">
                  <c:v>470</c:v>
                </c:pt>
              </c:numCache>
            </c:numRef>
          </c:val>
        </c:ser>
        <c:dLbls/>
        <c:axId val="114518656"/>
        <c:axId val="114385280"/>
      </c:barChart>
      <c:catAx>
        <c:axId val="114518656"/>
        <c:scaling>
          <c:orientation val="minMax"/>
        </c:scaling>
        <c:axPos val="b"/>
        <c:majorTickMark val="none"/>
        <c:tickLblPos val="nextTo"/>
        <c:crossAx val="114385280"/>
        <c:crosses val="autoZero"/>
        <c:auto val="1"/>
        <c:lblAlgn val="ctr"/>
        <c:lblOffset val="100"/>
      </c:catAx>
      <c:valAx>
        <c:axId val="114385280"/>
        <c:scaling>
          <c:orientation val="minMax"/>
          <c:max val="80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MEDIANA</a:t>
                </a:r>
              </a:p>
            </c:rich>
          </c:tx>
        </c:title>
        <c:numFmt formatCode="0" sourceLinked="1"/>
        <c:majorTickMark val="none"/>
        <c:tickLblPos val="nextTo"/>
        <c:crossAx val="1145186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/>
            </a:pPr>
            <a:endParaRPr lang="pt-BR"/>
          </a:p>
        </c:txPr>
      </c:dTable>
    </c:plotArea>
    <c:plotVisOnly val="1"/>
    <c:dispBlanksAs val="gap"/>
  </c:chart>
  <c:txPr>
    <a:bodyPr/>
    <a:lstStyle/>
    <a:p>
      <a:pPr>
        <a:defRPr sz="1600" b="1"/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5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% PRODUÇÃO A1 (FO)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% DOC A1</c:v>
          </c:tx>
          <c:cat>
            <c:strRef>
              <c:f>RESUMOS!$B$4:$B$11</c:f>
              <c:strCache>
                <c:ptCount val="8"/>
                <c:pt idx="0">
                  <c:v>UNESP</c:v>
                </c:pt>
                <c:pt idx="1">
                  <c:v>UNIFESP</c:v>
                </c:pt>
                <c:pt idx="2">
                  <c:v>USP-FOB</c:v>
                </c:pt>
                <c:pt idx="3">
                  <c:v>UTP</c:v>
                </c:pt>
                <c:pt idx="4">
                  <c:v>HRAC</c:v>
                </c:pt>
                <c:pt idx="5">
                  <c:v>PUC-SP</c:v>
                </c:pt>
                <c:pt idx="6">
                  <c:v>UFSM</c:v>
                </c:pt>
                <c:pt idx="7">
                  <c:v>FOFITO</c:v>
                </c:pt>
              </c:strCache>
            </c:strRef>
          </c:cat>
          <c:val>
            <c:numRef>
              <c:f>RESUMOS!$O$4:$O$11</c:f>
              <c:numCache>
                <c:formatCode>General</c:formatCode>
                <c:ptCount val="8"/>
                <c:pt idx="0">
                  <c:v>20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9.5238095238095237</c:v>
                </c:pt>
                <c:pt idx="6">
                  <c:v>0</c:v>
                </c:pt>
                <c:pt idx="7">
                  <c:v>45</c:v>
                </c:pt>
              </c:numCache>
            </c:numRef>
          </c:val>
        </c:ser>
        <c:dLbls/>
        <c:axId val="114408832"/>
        <c:axId val="114520064"/>
      </c:barChart>
      <c:catAx>
        <c:axId val="114408832"/>
        <c:scaling>
          <c:orientation val="minMax"/>
        </c:scaling>
        <c:axPos val="b"/>
        <c:majorTickMark val="none"/>
        <c:tickLblPos val="nextTo"/>
        <c:crossAx val="114520064"/>
        <c:crosses val="autoZero"/>
        <c:auto val="1"/>
        <c:lblAlgn val="ctr"/>
        <c:lblOffset val="100"/>
      </c:catAx>
      <c:valAx>
        <c:axId val="114520064"/>
        <c:scaling>
          <c:orientation val="minMax"/>
          <c:max val="90"/>
        </c:scaling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PERCENTUAL DE DOCENTES</a:t>
                </a:r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600" b="1"/>
            </a:pPr>
            <a:endParaRPr lang="pt-BR"/>
          </a:p>
        </c:txPr>
        <c:crossAx val="1144088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/>
            </a:pPr>
            <a:endParaRPr lang="pt-BR"/>
          </a:p>
        </c:txPr>
      </c:dTable>
    </c:plotArea>
    <c:plotVisOnly val="1"/>
    <c:dispBlanksAs val="gap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5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% PRODUÇÃO A1 + A2 (FO)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% DOC A1 + A2</c:v>
          </c:tx>
          <c:cat>
            <c:strRef>
              <c:f>RESUMOS!$B$4:$B$11</c:f>
              <c:strCache>
                <c:ptCount val="8"/>
                <c:pt idx="0">
                  <c:v>UNESP</c:v>
                </c:pt>
                <c:pt idx="1">
                  <c:v>UNIFESP</c:v>
                </c:pt>
                <c:pt idx="2">
                  <c:v>USP-FOB</c:v>
                </c:pt>
                <c:pt idx="3">
                  <c:v>UTP</c:v>
                </c:pt>
                <c:pt idx="4">
                  <c:v>HRAC</c:v>
                </c:pt>
                <c:pt idx="5">
                  <c:v>PUC-SP</c:v>
                </c:pt>
                <c:pt idx="6">
                  <c:v>UFSM</c:v>
                </c:pt>
                <c:pt idx="7">
                  <c:v>FOFITO</c:v>
                </c:pt>
              </c:strCache>
            </c:strRef>
          </c:cat>
          <c:val>
            <c:numRef>
              <c:f>RESUMOS!$P$4:$P$11</c:f>
              <c:numCache>
                <c:formatCode>General</c:formatCode>
                <c:ptCount val="8"/>
                <c:pt idx="0">
                  <c:v>40</c:v>
                </c:pt>
                <c:pt idx="1">
                  <c:v>88</c:v>
                </c:pt>
                <c:pt idx="2" formatCode="0">
                  <c:v>77.777777777777786</c:v>
                </c:pt>
                <c:pt idx="3" formatCode="0">
                  <c:v>19.047619047619047</c:v>
                </c:pt>
                <c:pt idx="4" formatCode="0">
                  <c:v>22.222222222222221</c:v>
                </c:pt>
                <c:pt idx="5">
                  <c:v>66.666666666666657</c:v>
                </c:pt>
                <c:pt idx="6" formatCode="0">
                  <c:v>46.666666666666664</c:v>
                </c:pt>
                <c:pt idx="7">
                  <c:v>85</c:v>
                </c:pt>
              </c:numCache>
            </c:numRef>
          </c:val>
        </c:ser>
        <c:dLbls/>
        <c:axId val="115697152"/>
        <c:axId val="115698688"/>
      </c:barChart>
      <c:catAx>
        <c:axId val="115697152"/>
        <c:scaling>
          <c:orientation val="minMax"/>
        </c:scaling>
        <c:axPos val="b"/>
        <c:majorTickMark val="none"/>
        <c:tickLblPos val="nextTo"/>
        <c:crossAx val="115698688"/>
        <c:crosses val="autoZero"/>
        <c:auto val="1"/>
        <c:lblAlgn val="ctr"/>
        <c:lblOffset val="100"/>
      </c:catAx>
      <c:valAx>
        <c:axId val="115698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/>
                  <a:t>PERCENTUAL DE DOCENTES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15697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/>
            </a:pPr>
            <a:endParaRPr lang="pt-BR"/>
          </a:p>
        </c:txPr>
      </c:dTable>
    </c:plotArea>
    <c:plotVisOnly val="1"/>
    <c:dispBlanksAs val="gap"/>
  </c:chart>
  <c:txPr>
    <a:bodyPr/>
    <a:lstStyle/>
    <a:p>
      <a:pPr>
        <a:defRPr sz="1600" b="1"/>
      </a:pPr>
      <a:endParaRPr lang="pt-B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5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PERCENTUAL DE PPGS COM + DE 2 PRODUTOS A1 OU A2</a:t>
            </a:r>
          </a:p>
        </c:rich>
      </c:tx>
      <c:layout>
        <c:manualLayout>
          <c:xMode val="edge"/>
          <c:yMode val="edge"/>
          <c:x val="0.18832420470262803"/>
          <c:y val="2.0328131252501005E-2"/>
        </c:manualLayout>
      </c:layout>
    </c:title>
    <c:plotArea>
      <c:layout/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FF0000"/>
              </a:solidFill>
            </c:spPr>
          </c:dPt>
          <c:cat>
            <c:strRef>
              <c:f>RESUMOS!$B$3:$B$11</c:f>
              <c:strCache>
                <c:ptCount val="9"/>
                <c:pt idx="0">
                  <c:v>ÁREA</c:v>
                </c:pt>
                <c:pt idx="1">
                  <c:v>UNESP</c:v>
                </c:pt>
                <c:pt idx="2">
                  <c:v>UNIFESP</c:v>
                </c:pt>
                <c:pt idx="3">
                  <c:v>USP-FOB</c:v>
                </c:pt>
                <c:pt idx="4">
                  <c:v>UTP</c:v>
                </c:pt>
                <c:pt idx="5">
                  <c:v>HRAC</c:v>
                </c:pt>
                <c:pt idx="6">
                  <c:v>PUC-SP</c:v>
                </c:pt>
                <c:pt idx="7">
                  <c:v>UFSM</c:v>
                </c:pt>
                <c:pt idx="8">
                  <c:v>FOFITO</c:v>
                </c:pt>
              </c:strCache>
            </c:strRef>
          </c:cat>
          <c:val>
            <c:numRef>
              <c:f>RESUMOS!$Q$3:$Q$11</c:f>
              <c:numCache>
                <c:formatCode>General</c:formatCode>
                <c:ptCount val="9"/>
                <c:pt idx="0" formatCode="0.0">
                  <c:v>38.356164383561641</c:v>
                </c:pt>
                <c:pt idx="1">
                  <c:v>10</c:v>
                </c:pt>
                <c:pt idx="2">
                  <c:v>72</c:v>
                </c:pt>
                <c:pt idx="3" formatCode="0">
                  <c:v>33.333333333333329</c:v>
                </c:pt>
                <c:pt idx="4" formatCode="0">
                  <c:v>0</c:v>
                </c:pt>
                <c:pt idx="5" formatCode="0">
                  <c:v>16.666666666666664</c:v>
                </c:pt>
                <c:pt idx="6">
                  <c:v>28.571428571428569</c:v>
                </c:pt>
                <c:pt idx="7" formatCode="0">
                  <c:v>26.666666666666668</c:v>
                </c:pt>
                <c:pt idx="8">
                  <c:v>80</c:v>
                </c:pt>
              </c:numCache>
            </c:numRef>
          </c:val>
        </c:ser>
        <c:dLbls/>
        <c:axId val="115734016"/>
        <c:axId val="115735552"/>
      </c:barChart>
      <c:catAx>
        <c:axId val="115734016"/>
        <c:scaling>
          <c:orientation val="minMax"/>
        </c:scaling>
        <c:axPos val="b"/>
        <c:majorTickMark val="none"/>
        <c:tickLblPos val="nextTo"/>
        <c:crossAx val="115735552"/>
        <c:crosses val="autoZero"/>
        <c:auto val="1"/>
        <c:lblAlgn val="ctr"/>
        <c:lblOffset val="100"/>
      </c:catAx>
      <c:valAx>
        <c:axId val="11573555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1600" b="1"/>
            </a:pPr>
            <a:endParaRPr lang="pt-BR"/>
          </a:p>
        </c:txPr>
        <c:crossAx val="115734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/>
            </a:pPr>
            <a:endParaRPr lang="pt-BR"/>
          </a:p>
        </c:txPr>
      </c:dTable>
    </c:plotArea>
    <c:plotVisOnly val="1"/>
    <c:dispBlanksAs val="gap"/>
  </c:chart>
  <c:txPr>
    <a:bodyPr/>
    <a:lstStyle/>
    <a:p>
      <a:pPr>
        <a:defRPr sz="1200"/>
      </a:pPr>
      <a:endParaRPr lang="pt-BR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5"/>
  <c:chart>
    <c:title>
      <c:tx>
        <c:rich>
          <a:bodyPr/>
          <a:lstStyle/>
          <a:p>
            <a:pPr>
              <a:defRPr/>
            </a:pPr>
            <a:r>
              <a:rPr lang="en-US"/>
              <a:t>PRODUÇÃO POR ESTRATO 2010-2011</a:t>
            </a:r>
            <a:r>
              <a:rPr lang="en-US" baseline="0"/>
              <a:t> </a:t>
            </a:r>
            <a:r>
              <a:rPr lang="en-US"/>
              <a:t>(TO)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'UFSCAR TO'!$BA$22:$BJ$22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B3</c:v>
                </c:pt>
                <c:pt idx="5">
                  <c:v>B4</c:v>
                </c:pt>
                <c:pt idx="6">
                  <c:v>B5</c:v>
                </c:pt>
              </c:strCache>
            </c:strRef>
          </c:cat>
          <c:val>
            <c:numRef>
              <c:f>'UFSCAR TO'!$BA$25:$BJ$25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15</c:v>
                </c:pt>
                <c:pt idx="3">
                  <c:v>26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</c:ser>
        <c:dLbls/>
        <c:axId val="115917568"/>
        <c:axId val="115919104"/>
      </c:barChart>
      <c:catAx>
        <c:axId val="115917568"/>
        <c:scaling>
          <c:orientation val="minMax"/>
        </c:scaling>
        <c:axPos val="b"/>
        <c:majorTickMark val="none"/>
        <c:tickLblPos val="nextTo"/>
        <c:crossAx val="115919104"/>
        <c:crosses val="autoZero"/>
        <c:auto val="1"/>
        <c:lblAlgn val="ctr"/>
        <c:lblOffset val="100"/>
      </c:catAx>
      <c:valAx>
        <c:axId val="1159191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PRODUÇÃO POR ESTRTATO</a:t>
                </a:r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600" b="1"/>
            </a:pPr>
            <a:endParaRPr lang="pt-BR"/>
          </a:p>
        </c:txPr>
        <c:crossAx val="1159175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1"/>
            </a:pPr>
            <a:endParaRPr lang="pt-BR"/>
          </a:p>
        </c:txPr>
      </c:dTable>
    </c:plotArea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200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200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200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200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200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0.13291</cdr:x>
      <cdr:y>0.58752</cdr:y>
    </cdr:from>
    <cdr:to>
      <cdr:x>0.99266</cdr:x>
      <cdr:y>0.59472</cdr:y>
    </cdr:to>
    <cdr:sp macro="" textlink="">
      <cdr:nvSpPr>
        <cdr:cNvPr id="2" name="Conector reto 1"/>
        <cdr:cNvSpPr/>
      </cdr:nvSpPr>
      <cdr:spPr>
        <a:xfrm xmlns:a="http://schemas.openxmlformats.org/drawingml/2006/main" flipV="1">
          <a:off x="1223753" y="3297996"/>
          <a:ext cx="7916148" cy="404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>
            <a:ln>
              <a:solidFill>
                <a:srgbClr val="FF0000"/>
              </a:solidFill>
            </a:ln>
          </a:endParaRPr>
        </a:p>
      </cdr:txBody>
    </cdr:sp>
  </cdr:relSizeAnchor>
  <cdr:relSizeAnchor xmlns:cdr="http://schemas.openxmlformats.org/drawingml/2006/chartDrawing">
    <cdr:from>
      <cdr:x>0.06901</cdr:x>
      <cdr:y>0.55206</cdr:y>
    </cdr:from>
    <cdr:to>
      <cdr:x>0.12876</cdr:x>
      <cdr:y>0.60728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635394" y="3098946"/>
          <a:ext cx="550148" cy="309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 b="1">
              <a:solidFill>
                <a:srgbClr val="FF0000"/>
              </a:solidFill>
            </a:rPr>
            <a:t>472</a:t>
          </a:r>
          <a:endParaRPr lang="en-US" sz="110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0.10456</cdr:x>
      <cdr:y>0.5234</cdr:y>
    </cdr:from>
    <cdr:to>
      <cdr:x>0.9834</cdr:x>
      <cdr:y>0.52941</cdr:y>
    </cdr:to>
    <cdr:sp macro="" textlink="">
      <cdr:nvSpPr>
        <cdr:cNvPr id="2" name="Conector reto 1"/>
        <cdr:cNvSpPr/>
      </cdr:nvSpPr>
      <cdr:spPr>
        <a:xfrm xmlns:a="http://schemas.openxmlformats.org/drawingml/2006/main" flipV="1">
          <a:off x="962736" y="2938073"/>
          <a:ext cx="8091920" cy="337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>
            <a:ln>
              <a:solidFill>
                <a:srgbClr val="FF0000"/>
              </a:solidFill>
            </a:ln>
          </a:endParaRPr>
        </a:p>
      </cdr:txBody>
    </cdr:sp>
  </cdr:relSizeAnchor>
  <cdr:relSizeAnchor xmlns:cdr="http://schemas.openxmlformats.org/drawingml/2006/chartDrawing">
    <cdr:from>
      <cdr:x>0.04607</cdr:x>
      <cdr:y>0.52025</cdr:y>
    </cdr:from>
    <cdr:to>
      <cdr:x>0.10582</cdr:x>
      <cdr:y>0.57547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424218" y="2920354"/>
          <a:ext cx="550148" cy="309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 b="1">
              <a:solidFill>
                <a:srgbClr val="FF0000"/>
              </a:solidFill>
            </a:rPr>
            <a:t>376</a:t>
          </a:r>
          <a:endParaRPr lang="en-US" sz="1100" b="1">
            <a:solidFill>
              <a:srgbClr val="FF000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0.09503</cdr:x>
      <cdr:y>0.80938</cdr:y>
    </cdr:from>
    <cdr:to>
      <cdr:x>0.97386</cdr:x>
      <cdr:y>0.81538</cdr:y>
    </cdr:to>
    <cdr:sp macro="" textlink="">
      <cdr:nvSpPr>
        <cdr:cNvPr id="2" name="Conector reto 1"/>
        <cdr:cNvSpPr/>
      </cdr:nvSpPr>
      <cdr:spPr>
        <a:xfrm xmlns:a="http://schemas.openxmlformats.org/drawingml/2006/main" flipV="1">
          <a:off x="874998" y="4543382"/>
          <a:ext cx="8091827" cy="336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>
            <a:ln>
              <a:solidFill>
                <a:srgbClr val="FF0000"/>
              </a:solidFill>
            </a:ln>
          </a:endParaRPr>
        </a:p>
      </cdr:txBody>
    </cdr:sp>
  </cdr:relSizeAnchor>
  <cdr:relSizeAnchor xmlns:cdr="http://schemas.openxmlformats.org/drawingml/2006/chartDrawing">
    <cdr:from>
      <cdr:x>0.03349</cdr:x>
      <cdr:y>0.75907</cdr:y>
    </cdr:from>
    <cdr:to>
      <cdr:x>0.09324</cdr:x>
      <cdr:y>0.8143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308404" y="4260953"/>
          <a:ext cx="550148" cy="310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 b="1">
              <a:solidFill>
                <a:srgbClr val="FF0000"/>
              </a:solidFill>
            </a:rPr>
            <a:t>11.9</a:t>
          </a:r>
          <a:endParaRPr lang="en-US" sz="1100" b="1">
            <a:solidFill>
              <a:srgbClr val="FF000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0.10705</cdr:x>
      <cdr:y>0.40456</cdr:y>
    </cdr:from>
    <cdr:to>
      <cdr:x>0.98589</cdr:x>
      <cdr:y>0.41056</cdr:y>
    </cdr:to>
    <cdr:sp macro="" textlink="">
      <cdr:nvSpPr>
        <cdr:cNvPr id="2" name="Conector reto 1"/>
        <cdr:cNvSpPr/>
      </cdr:nvSpPr>
      <cdr:spPr>
        <a:xfrm xmlns:a="http://schemas.openxmlformats.org/drawingml/2006/main" flipV="1">
          <a:off x="967500" y="2527500"/>
          <a:ext cx="7942500" cy="375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>
            <a:ln>
              <a:solidFill>
                <a:srgbClr val="FF0000"/>
              </a:solidFill>
            </a:ln>
          </a:endParaRPr>
        </a:p>
      </cdr:txBody>
    </cdr:sp>
  </cdr:relSizeAnchor>
  <cdr:relSizeAnchor xmlns:cdr="http://schemas.openxmlformats.org/drawingml/2006/chartDrawing">
    <cdr:from>
      <cdr:x>0.07054</cdr:x>
      <cdr:y>0.35534</cdr:y>
    </cdr:from>
    <cdr:to>
      <cdr:x>0.13029</cdr:x>
      <cdr:y>0.41056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637500" y="2220000"/>
          <a:ext cx="540000" cy="34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 b="1">
              <a:solidFill>
                <a:srgbClr val="FF0000"/>
              </a:solidFill>
            </a:rPr>
            <a:t>60.6</a:t>
          </a:r>
          <a:endParaRPr lang="en-US" sz="1100" b="1">
            <a:solidFill>
              <a:srgbClr val="FF0000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0.08548</cdr:x>
      <cdr:y>0.55781</cdr:y>
    </cdr:from>
    <cdr:to>
      <cdr:x>0.96432</cdr:x>
      <cdr:y>0.56381</cdr:y>
    </cdr:to>
    <cdr:sp macro="" textlink="">
      <cdr:nvSpPr>
        <cdr:cNvPr id="2" name="Conector reto 1"/>
        <cdr:cNvSpPr/>
      </cdr:nvSpPr>
      <cdr:spPr>
        <a:xfrm xmlns:a="http://schemas.openxmlformats.org/drawingml/2006/main" flipV="1">
          <a:off x="787057" y="3131196"/>
          <a:ext cx="8091919" cy="336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>
            <a:ln>
              <a:solidFill>
                <a:srgbClr val="FF0000"/>
              </a:solidFill>
            </a:ln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37500" cy="6247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6"/>
  <sheetViews>
    <sheetView topLeftCell="AR16" workbookViewId="0">
      <selection activeCell="BA47" sqref="BA47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0">
        <v>2010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57"/>
      <c r="T1" s="86"/>
      <c r="U1" s="154">
        <v>2011</v>
      </c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5"/>
      <c r="AJ1" s="2"/>
      <c r="AK1" s="181">
        <v>2012</v>
      </c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2"/>
      <c r="AZ1" s="3"/>
      <c r="BA1" s="183" t="s">
        <v>0</v>
      </c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4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7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RESUMOS!R3</f>
        <v>220</v>
      </c>
      <c r="CG2">
        <f>RESUMOS!S3</f>
        <v>280</v>
      </c>
      <c r="CI2">
        <f>RESUMOS!T3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2" t="s">
        <v>76</v>
      </c>
      <c r="B3" s="95">
        <v>1</v>
      </c>
      <c r="C3" s="95" t="s">
        <v>77</v>
      </c>
      <c r="D3" s="96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100" t="s">
        <v>73</v>
      </c>
      <c r="U3" s="31"/>
      <c r="V3" s="31"/>
      <c r="W3" s="31"/>
      <c r="X3" s="31"/>
      <c r="Y3" s="31"/>
      <c r="Z3" s="31"/>
      <c r="AA3" s="81"/>
      <c r="AB3" s="81"/>
      <c r="AC3" s="81"/>
      <c r="AD3" s="81"/>
      <c r="AE3" s="81"/>
      <c r="AF3" s="81"/>
      <c r="AG3" s="81"/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0</v>
      </c>
      <c r="BA3" s="28">
        <f t="shared" ref="BA3:BB14" si="0">SUM(E3,U3,AK3)</f>
        <v>0</v>
      </c>
      <c r="BB3" s="29">
        <f t="shared" si="0"/>
        <v>0</v>
      </c>
      <c r="BC3" s="29">
        <f>SUM(BA3:BB3)</f>
        <v>0</v>
      </c>
      <c r="BD3" s="29">
        <f t="shared" ref="BD3:BD14" si="1">SUM(G3,W3,AM3)</f>
        <v>0</v>
      </c>
      <c r="BE3" s="29">
        <f>SUM(BC3:BD3)</f>
        <v>0</v>
      </c>
      <c r="BF3" s="29">
        <f t="shared" ref="BF3:BF14" si="2">SUM(H3,X3,AN3)</f>
        <v>0</v>
      </c>
      <c r="BG3" s="29">
        <f>BA3+BB3+BD3+BF3</f>
        <v>0</v>
      </c>
      <c r="BH3" s="29">
        <f t="shared" ref="BH3:BJ14" si="3">SUM(I3,Y3,AO3)</f>
        <v>0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4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14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0</v>
      </c>
      <c r="CC3" s="30" t="str">
        <f>IF(AZ3&gt;0,SUM(BX3:CB3),"")</f>
        <v/>
      </c>
      <c r="CD3" s="122" t="e">
        <f t="shared" ref="CD3:CD14" si="6">$CC3-(($CE$2/3)*$AZ3)</f>
        <v>#VALUE!</v>
      </c>
      <c r="CE3" s="22" t="str">
        <f>IF(AZ3=0," ",IF(CD3&gt;=0,3,"NAO"))</f>
        <v xml:space="preserve"> </v>
      </c>
      <c r="CF3" s="122" t="e">
        <f t="shared" ref="CF3:CF14" si="7">$CC3-(($CG$2/3)*$AZ3)</f>
        <v>#VALUE!</v>
      </c>
      <c r="CG3" s="22" t="str">
        <f>IF(AZ3=0," ",IF(CF3&gt;=0,4,"NAO"))</f>
        <v xml:space="preserve"> </v>
      </c>
      <c r="CH3" s="122" t="e">
        <f t="shared" ref="CH3:CH14" si="8">$CC3-(($CI$2/3)*$AZ3)</f>
        <v>#VALUE!</v>
      </c>
      <c r="CI3" s="22" t="str">
        <f>IF(AZ3=0," ",IF(CH3&gt;=0,5,"NAO"))</f>
        <v xml:space="preserve"> </v>
      </c>
      <c r="CJ3" s="22" t="e">
        <f t="shared" ref="CJ3:CJ14" si="9">(CC3)/(SUM($CC$3:$CC$14))*100</f>
        <v>#VALUE!</v>
      </c>
      <c r="CK3" s="22" t="e">
        <f t="shared" ref="CK3:CK14" si="10">(CC3/(SUM($CC$3:$CC$14))*100)</f>
        <v>#VALUE!</v>
      </c>
      <c r="CM3" s="22">
        <f t="shared" ref="CM3:CM14" si="11">BA3/(SUM(BA$3:BA$14)/100)</f>
        <v>0</v>
      </c>
      <c r="CN3" s="22">
        <f t="shared" ref="CN3:CN14" si="12">BB3/(SUM(BB$3:BB$14)/100)</f>
        <v>0</v>
      </c>
      <c r="CO3" s="22">
        <f t="shared" ref="CO3:CO14" si="13">BD3/(SUM(BD$3:BD$14)/100)</f>
        <v>0</v>
      </c>
      <c r="CP3" s="22">
        <f t="shared" ref="CP3:CP14" si="14">BF3/(SUM(BF$3:BF$14)/100)</f>
        <v>0</v>
      </c>
      <c r="CQ3" s="22" t="e">
        <f t="shared" ref="CQ3:CQ14" si="15">BH3/(SUM(BH$3:BH$14)/100)</f>
        <v>#DIV/0!</v>
      </c>
      <c r="CR3" s="22" t="e">
        <f t="shared" ref="CR3:CR14" si="16">BI3/(SUM(BI$3:BI$14)/100)</f>
        <v>#DIV/0!</v>
      </c>
      <c r="CS3" s="22">
        <f t="shared" ref="CS3:CS14" si="17">BJ3/(SUM(BJ$3:BJ$14)/100)</f>
        <v>0</v>
      </c>
      <c r="CT3" s="22" t="e">
        <f t="shared" ref="CT3:CT14" si="18">BK3/(SUM(BK$3:BK$14)/100)</f>
        <v>#DIV/0!</v>
      </c>
      <c r="CU3" s="22" t="e">
        <f t="shared" ref="CU3:CU14" si="19">BL3/(SUM(BL$3:BL$14)/100)</f>
        <v>#DIV/0!</v>
      </c>
      <c r="CV3" s="22" t="e">
        <f t="shared" ref="CV3:CV14" si="20">BN3/(SUM(BN$3:BN$14)/100)</f>
        <v>#DIV/0!</v>
      </c>
      <c r="CW3" s="22" t="e">
        <f t="shared" ref="CW3:CW14" si="21">BO3/(SUM(BO$3:BO$14)/100)</f>
        <v>#DIV/0!</v>
      </c>
      <c r="CX3" s="22" t="e">
        <f t="shared" ref="CX3:CX14" si="22">BP3/(SUM(BP$3:BP$14)/100)</f>
        <v>#DIV/0!</v>
      </c>
      <c r="CY3" s="22" t="e">
        <f t="shared" ref="CY3:CY14" si="23">BQ3/(SUM(BQ$3:BQ$14)/100)</f>
        <v>#DIV/0!</v>
      </c>
      <c r="CZ3" s="22">
        <f t="shared" ref="CZ3:CZ14" si="24">BR3/(SUM(BR$3:BR$14)/100)</f>
        <v>0</v>
      </c>
      <c r="DA3" s="22">
        <f t="shared" ref="DA3:DA14" si="25">BT3/(SUM(BT$3:BT$14)/100)</f>
        <v>0</v>
      </c>
      <c r="DB3" s="22" t="e">
        <f t="shared" ref="DB3:DB14" si="26">BU3/(SUM(BU$3:BU$14)/100)</f>
        <v>#DIV/0!</v>
      </c>
      <c r="DC3" s="22" t="e">
        <f t="shared" ref="DC3:DC14" si="27">BV3/(SUM(BV$3:BV$14)/100)</f>
        <v>#DIV/0!</v>
      </c>
      <c r="DE3" s="22">
        <f>COUNTIF(BA3,"&lt;&gt;0")</f>
        <v>0</v>
      </c>
      <c r="DF3" s="22">
        <f>COUNTIF(BB3,"&lt;&gt;0")</f>
        <v>0</v>
      </c>
      <c r="DG3" s="22">
        <f>COUNTIF(BD3,"&lt;&gt;0")</f>
        <v>0</v>
      </c>
      <c r="DH3" s="22">
        <f>COUNTIF(BF3,"&lt;&gt;0")</f>
        <v>0</v>
      </c>
      <c r="DI3" s="22">
        <f t="shared" ref="DI3:DM14" si="28">COUNTIF(BH3,"&lt;&gt;0")</f>
        <v>0</v>
      </c>
      <c r="DJ3" s="22">
        <f t="shared" si="28"/>
        <v>0</v>
      </c>
      <c r="DK3" s="22">
        <f t="shared" si="28"/>
        <v>0</v>
      </c>
      <c r="DL3" s="22">
        <f t="shared" si="28"/>
        <v>0</v>
      </c>
      <c r="DM3" s="22">
        <f t="shared" si="28"/>
        <v>0</v>
      </c>
      <c r="DN3" s="22">
        <f t="shared" ref="DN3:DN14" si="2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2" t="s">
        <v>76</v>
      </c>
      <c r="B4" s="95">
        <v>2</v>
      </c>
      <c r="C4" s="95" t="s">
        <v>78</v>
      </c>
      <c r="D4" s="96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100" t="s">
        <v>36</v>
      </c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>
        <v>1</v>
      </c>
      <c r="AH4" s="31"/>
      <c r="AI4" s="31"/>
      <c r="AJ4" s="48"/>
      <c r="AK4" s="90"/>
      <c r="AL4" s="91"/>
      <c r="AM4" s="91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4" si="30">COUNTIF(D4:AY4,"P")</f>
        <v>1</v>
      </c>
      <c r="BA4" s="28">
        <f t="shared" si="0"/>
        <v>0</v>
      </c>
      <c r="BB4" s="29">
        <f t="shared" si="0"/>
        <v>0</v>
      </c>
      <c r="BC4" s="29">
        <f t="shared" ref="BC4:BC14" si="31">SUM(BA4:BB4)</f>
        <v>0</v>
      </c>
      <c r="BD4" s="29">
        <f t="shared" si="1"/>
        <v>0</v>
      </c>
      <c r="BE4" s="29">
        <f t="shared" ref="BE4:BE14" si="32">SUM(BC4:BD4)</f>
        <v>0</v>
      </c>
      <c r="BF4" s="29">
        <f t="shared" si="2"/>
        <v>0</v>
      </c>
      <c r="BG4" s="29">
        <f t="shared" ref="BG4:BG14" si="33">BA4+BB4+BD4+BF4</f>
        <v>0</v>
      </c>
      <c r="BH4" s="29">
        <f t="shared" si="3"/>
        <v>0</v>
      </c>
      <c r="BI4" s="29">
        <f t="shared" si="3"/>
        <v>0</v>
      </c>
      <c r="BJ4" s="29">
        <f t="shared" si="3"/>
        <v>0</v>
      </c>
      <c r="BK4" s="29">
        <f t="shared" ref="BK4:BL14" si="34">SUM(AR4,AB4,L4)</f>
        <v>0</v>
      </c>
      <c r="BL4" s="29">
        <f t="shared" si="34"/>
        <v>0</v>
      </c>
      <c r="BM4" s="29">
        <f t="shared" ref="BM4:BM14" si="35">SUM(BK4:BL4)</f>
        <v>0</v>
      </c>
      <c r="BN4" s="29">
        <f t="shared" si="4"/>
        <v>0</v>
      </c>
      <c r="BO4" s="29">
        <f t="shared" si="4"/>
        <v>0</v>
      </c>
      <c r="BP4" s="29">
        <f t="shared" ref="BP4:BP14" si="36">IF(BO4&gt;=3,3,BO4)</f>
        <v>0</v>
      </c>
      <c r="BQ4" s="29">
        <f t="shared" ref="BQ4:BR14" si="37">SUM(AV4,AF4,P4)</f>
        <v>0</v>
      </c>
      <c r="BR4" s="29">
        <f t="shared" si="37"/>
        <v>1</v>
      </c>
      <c r="BS4" s="29">
        <f t="shared" ref="BS4:BS14" si="38">SUM(BQ4:BR4)</f>
        <v>1</v>
      </c>
      <c r="BT4" s="29">
        <f t="shared" si="5"/>
        <v>0</v>
      </c>
      <c r="BU4" s="30">
        <f t="shared" si="5"/>
        <v>0</v>
      </c>
      <c r="BV4" s="30">
        <f t="shared" ref="BV4:BV14" si="39">IF(BU4&gt;=3,3,BU4)</f>
        <v>0</v>
      </c>
      <c r="BX4" s="28">
        <f t="shared" ref="BX4:BX14" si="40">(BA4*100)+(BB4*80)+(BD4*60)+(BF4*40)+(BH4*20)</f>
        <v>0</v>
      </c>
      <c r="BY4" s="29">
        <f t="shared" ref="BY4:BY14" si="41">IF(BI4&gt;3,30,BI4*10)</f>
        <v>0</v>
      </c>
      <c r="BZ4" s="29">
        <f t="shared" ref="BZ4:BZ14" si="42">IF(BJ4&gt;3,15,BJ4*5)</f>
        <v>0</v>
      </c>
      <c r="CA4" s="29">
        <f t="shared" ref="CA4:CA14" si="43">(BK4*200)+(BL4*100)+(BN4*50)+(BP4*20)</f>
        <v>0</v>
      </c>
      <c r="CB4" s="29">
        <f t="shared" ref="CB4:CB14" si="44">(BQ4*100)+(BR4*50)+(BT4*25)+(BV4*10)</f>
        <v>50</v>
      </c>
      <c r="CC4" s="30">
        <f t="shared" ref="CC4:CC14" si="45">IF(AZ4&gt;0,SUM(BX4:CB4),"")</f>
        <v>50</v>
      </c>
      <c r="CD4" s="122">
        <f t="shared" si="6"/>
        <v>-23.333333333333329</v>
      </c>
      <c r="CE4" s="22" t="str">
        <f t="shared" ref="CE4:CE14" si="46">IF(AZ4=0," ",IF(CD4&gt;=0,3,"NAO"))</f>
        <v>NAO</v>
      </c>
      <c r="CF4" s="122">
        <f t="shared" si="7"/>
        <v>-43.333333333333329</v>
      </c>
      <c r="CG4" s="22" t="str">
        <f t="shared" ref="CG4:CG14" si="47">IF(AZ4=0," ",IF(CF4&gt;=0,4,"NAO"))</f>
        <v>NAO</v>
      </c>
      <c r="CH4" s="122">
        <f t="shared" si="8"/>
        <v>-63.333333333333329</v>
      </c>
      <c r="CI4" s="22" t="str">
        <f t="shared" ref="CI4:CI14" si="48">IF(AZ4=0," ",IF(CH4&gt;=0,5,"NAO"))</f>
        <v>NAO</v>
      </c>
      <c r="CJ4" s="22">
        <f t="shared" si="9"/>
        <v>2.2471910112359552</v>
      </c>
      <c r="CK4" s="22">
        <f t="shared" si="10"/>
        <v>2.2471910112359552</v>
      </c>
      <c r="CM4" s="22">
        <f t="shared" si="11"/>
        <v>0</v>
      </c>
      <c r="CN4" s="22">
        <f t="shared" si="12"/>
        <v>0</v>
      </c>
      <c r="CO4" s="22">
        <f t="shared" si="13"/>
        <v>0</v>
      </c>
      <c r="CP4" s="22">
        <f t="shared" si="14"/>
        <v>0</v>
      </c>
      <c r="CQ4" s="22" t="e">
        <f t="shared" si="15"/>
        <v>#DIV/0!</v>
      </c>
      <c r="CR4" s="22" t="e">
        <f t="shared" si="16"/>
        <v>#DIV/0!</v>
      </c>
      <c r="CS4" s="22">
        <f t="shared" si="17"/>
        <v>0</v>
      </c>
      <c r="CT4" s="22" t="e">
        <f t="shared" si="18"/>
        <v>#DIV/0!</v>
      </c>
      <c r="CU4" s="22" t="e">
        <f t="shared" si="19"/>
        <v>#DIV/0!</v>
      </c>
      <c r="CV4" s="22" t="e">
        <f t="shared" si="20"/>
        <v>#DIV/0!</v>
      </c>
      <c r="CW4" s="22" t="e">
        <f t="shared" si="21"/>
        <v>#DIV/0!</v>
      </c>
      <c r="CX4" s="22" t="e">
        <f t="shared" si="22"/>
        <v>#DIV/0!</v>
      </c>
      <c r="CY4" s="22" t="e">
        <f t="shared" si="23"/>
        <v>#DIV/0!</v>
      </c>
      <c r="CZ4" s="22">
        <f t="shared" si="24"/>
        <v>33.333333333333336</v>
      </c>
      <c r="DA4" s="22">
        <f t="shared" si="25"/>
        <v>0</v>
      </c>
      <c r="DB4" s="22" t="e">
        <f t="shared" si="26"/>
        <v>#DIV/0!</v>
      </c>
      <c r="DC4" s="22" t="e">
        <f t="shared" si="27"/>
        <v>#DIV/0!</v>
      </c>
      <c r="DE4" s="22">
        <f t="shared" ref="DE4:DF14" si="49">COUNTIF(BA4,"&lt;&gt;0")</f>
        <v>0</v>
      </c>
      <c r="DF4" s="22">
        <f t="shared" si="49"/>
        <v>0</v>
      </c>
      <c r="DG4" s="22">
        <f t="shared" ref="DG4:DG14" si="50">COUNTIF(BD4,"&lt;&gt;0")</f>
        <v>0</v>
      </c>
      <c r="DH4" s="22">
        <f t="shared" ref="DH4:DH14" si="51">COUNTIF(BF4,"&lt;&gt;0")</f>
        <v>0</v>
      </c>
      <c r="DI4" s="22">
        <f t="shared" si="28"/>
        <v>0</v>
      </c>
      <c r="DJ4" s="22">
        <f t="shared" si="28"/>
        <v>0</v>
      </c>
      <c r="DK4" s="22">
        <f t="shared" si="28"/>
        <v>0</v>
      </c>
      <c r="DL4" s="22">
        <f t="shared" si="28"/>
        <v>0</v>
      </c>
      <c r="DM4" s="22">
        <f t="shared" si="28"/>
        <v>0</v>
      </c>
      <c r="DN4" s="22">
        <f t="shared" si="29"/>
        <v>0</v>
      </c>
      <c r="DO4" s="22">
        <f t="shared" ref="DO4:DQ14" si="52">COUNTIF(BP4,"&lt;&gt;0")</f>
        <v>0</v>
      </c>
      <c r="DP4" s="22">
        <f t="shared" si="52"/>
        <v>0</v>
      </c>
      <c r="DQ4" s="22">
        <f t="shared" si="52"/>
        <v>1</v>
      </c>
      <c r="DR4" s="22">
        <f t="shared" ref="DR4:DR14" si="53">COUNTIF(BT4,"&lt;&gt;0")</f>
        <v>0</v>
      </c>
      <c r="DS4" s="22">
        <f t="shared" ref="DS4:DS14" si="54">COUNTIF(BV4,"&lt;&gt;0")</f>
        <v>0</v>
      </c>
    </row>
    <row r="5" spans="1:123" s="22" customFormat="1" ht="15.75" thickBot="1">
      <c r="A5" s="102" t="s">
        <v>76</v>
      </c>
      <c r="B5" s="95">
        <v>3</v>
      </c>
      <c r="C5" s="95" t="s">
        <v>79</v>
      </c>
      <c r="D5" s="96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100" t="s">
        <v>36</v>
      </c>
      <c r="U5" s="31">
        <v>1</v>
      </c>
      <c r="V5" s="31"/>
      <c r="W5" s="31">
        <v>3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>
        <v>1</v>
      </c>
      <c r="AI5" s="31"/>
      <c r="AJ5" s="48"/>
      <c r="AK5" s="92"/>
      <c r="AL5" s="93"/>
      <c r="AM5" s="83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1</v>
      </c>
      <c r="BA5" s="28">
        <f t="shared" si="0"/>
        <v>1</v>
      </c>
      <c r="BB5" s="29">
        <f t="shared" si="0"/>
        <v>0</v>
      </c>
      <c r="BC5" s="29">
        <f t="shared" si="31"/>
        <v>1</v>
      </c>
      <c r="BD5" s="29">
        <f t="shared" si="1"/>
        <v>3</v>
      </c>
      <c r="BE5" s="29">
        <f t="shared" si="32"/>
        <v>4</v>
      </c>
      <c r="BF5" s="29">
        <f t="shared" si="2"/>
        <v>0</v>
      </c>
      <c r="BG5" s="29">
        <f t="shared" si="33"/>
        <v>4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34"/>
        <v>0</v>
      </c>
      <c r="BL5" s="29">
        <f t="shared" si="34"/>
        <v>0</v>
      </c>
      <c r="BM5" s="29">
        <f t="shared" si="35"/>
        <v>0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1</v>
      </c>
      <c r="BU5" s="30">
        <f t="shared" si="5"/>
        <v>0</v>
      </c>
      <c r="BV5" s="30">
        <f t="shared" si="39"/>
        <v>0</v>
      </c>
      <c r="BX5" s="28">
        <f t="shared" si="40"/>
        <v>280</v>
      </c>
      <c r="BY5" s="29">
        <f t="shared" si="41"/>
        <v>0</v>
      </c>
      <c r="BZ5" s="29">
        <f t="shared" si="42"/>
        <v>0</v>
      </c>
      <c r="CA5" s="29">
        <f t="shared" si="43"/>
        <v>0</v>
      </c>
      <c r="CB5" s="29">
        <f t="shared" si="44"/>
        <v>25</v>
      </c>
      <c r="CC5" s="30">
        <f t="shared" si="45"/>
        <v>305</v>
      </c>
      <c r="CD5" s="122">
        <f t="shared" si="6"/>
        <v>231.66666666666669</v>
      </c>
      <c r="CE5" s="22">
        <f t="shared" si="46"/>
        <v>3</v>
      </c>
      <c r="CF5" s="122">
        <f t="shared" si="7"/>
        <v>211.66666666666669</v>
      </c>
      <c r="CG5" s="22">
        <f t="shared" si="47"/>
        <v>4</v>
      </c>
      <c r="CH5" s="122">
        <f t="shared" si="8"/>
        <v>191.66666666666669</v>
      </c>
      <c r="CI5" s="22">
        <f t="shared" si="48"/>
        <v>5</v>
      </c>
      <c r="CJ5" s="22">
        <f t="shared" si="9"/>
        <v>13.707865168539326</v>
      </c>
      <c r="CK5" s="22">
        <f t="shared" si="10"/>
        <v>13.707865168539326</v>
      </c>
      <c r="CM5" s="22">
        <f t="shared" si="11"/>
        <v>50</v>
      </c>
      <c r="CN5" s="22">
        <f t="shared" si="12"/>
        <v>0</v>
      </c>
      <c r="CO5" s="22">
        <f t="shared" si="13"/>
        <v>18.75</v>
      </c>
      <c r="CP5" s="22">
        <f t="shared" si="14"/>
        <v>0</v>
      </c>
      <c r="CQ5" s="22" t="e">
        <f t="shared" si="15"/>
        <v>#DIV/0!</v>
      </c>
      <c r="CR5" s="22" t="e">
        <f t="shared" si="16"/>
        <v>#DIV/0!</v>
      </c>
      <c r="CS5" s="22">
        <f t="shared" si="17"/>
        <v>0</v>
      </c>
      <c r="CT5" s="22" t="e">
        <f t="shared" si="18"/>
        <v>#DIV/0!</v>
      </c>
      <c r="CU5" s="22" t="e">
        <f t="shared" si="19"/>
        <v>#DIV/0!</v>
      </c>
      <c r="CV5" s="22" t="e">
        <f t="shared" si="20"/>
        <v>#DIV/0!</v>
      </c>
      <c r="CW5" s="22" t="e">
        <f t="shared" si="21"/>
        <v>#DIV/0!</v>
      </c>
      <c r="CX5" s="22" t="e">
        <f t="shared" si="22"/>
        <v>#DIV/0!</v>
      </c>
      <c r="CY5" s="22" t="e">
        <f t="shared" si="23"/>
        <v>#DIV/0!</v>
      </c>
      <c r="CZ5" s="22">
        <f t="shared" si="24"/>
        <v>0</v>
      </c>
      <c r="DA5" s="22">
        <f t="shared" si="25"/>
        <v>7.1428571428571423</v>
      </c>
      <c r="DB5" s="22" t="e">
        <f t="shared" si="26"/>
        <v>#DIV/0!</v>
      </c>
      <c r="DC5" s="22" t="e">
        <f t="shared" si="27"/>
        <v>#DIV/0!</v>
      </c>
      <c r="DE5" s="22">
        <f t="shared" si="49"/>
        <v>1</v>
      </c>
      <c r="DF5" s="22">
        <f t="shared" si="49"/>
        <v>0</v>
      </c>
      <c r="DG5" s="22">
        <f t="shared" si="50"/>
        <v>1</v>
      </c>
      <c r="DH5" s="22">
        <f t="shared" si="51"/>
        <v>0</v>
      </c>
      <c r="DI5" s="22">
        <f t="shared" si="28"/>
        <v>0</v>
      </c>
      <c r="DJ5" s="22">
        <f t="shared" si="28"/>
        <v>0</v>
      </c>
      <c r="DK5" s="22">
        <f t="shared" si="28"/>
        <v>0</v>
      </c>
      <c r="DL5" s="22">
        <f t="shared" si="28"/>
        <v>0</v>
      </c>
      <c r="DM5" s="22">
        <f t="shared" si="28"/>
        <v>0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1</v>
      </c>
      <c r="DS5" s="22">
        <f t="shared" si="54"/>
        <v>0</v>
      </c>
    </row>
    <row r="6" spans="1:123" s="22" customFormat="1" ht="15.75" thickBot="1">
      <c r="A6" s="102" t="s">
        <v>76</v>
      </c>
      <c r="B6" s="95">
        <v>4</v>
      </c>
      <c r="C6" s="95" t="s">
        <v>80</v>
      </c>
      <c r="D6" s="96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100" t="s">
        <v>36</v>
      </c>
      <c r="U6" s="31">
        <v>1</v>
      </c>
      <c r="V6" s="31"/>
      <c r="W6" s="31">
        <v>2</v>
      </c>
      <c r="X6" s="31">
        <v>2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48"/>
      <c r="AK6" s="90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1</v>
      </c>
      <c r="BA6" s="28">
        <f t="shared" si="0"/>
        <v>1</v>
      </c>
      <c r="BB6" s="29">
        <f t="shared" si="0"/>
        <v>0</v>
      </c>
      <c r="BC6" s="29">
        <f t="shared" si="31"/>
        <v>1</v>
      </c>
      <c r="BD6" s="29">
        <f t="shared" si="1"/>
        <v>2</v>
      </c>
      <c r="BE6" s="29">
        <f t="shared" si="32"/>
        <v>3</v>
      </c>
      <c r="BF6" s="29">
        <f t="shared" si="2"/>
        <v>2</v>
      </c>
      <c r="BG6" s="29">
        <f t="shared" si="33"/>
        <v>5</v>
      </c>
      <c r="BH6" s="29">
        <f t="shared" si="3"/>
        <v>0</v>
      </c>
      <c r="BI6" s="29">
        <f t="shared" si="3"/>
        <v>0</v>
      </c>
      <c r="BJ6" s="29">
        <f t="shared" si="3"/>
        <v>0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0</v>
      </c>
      <c r="BP6" s="29">
        <f t="shared" si="36"/>
        <v>0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0</v>
      </c>
      <c r="BU6" s="30">
        <f t="shared" si="5"/>
        <v>0</v>
      </c>
      <c r="BV6" s="30">
        <f t="shared" si="39"/>
        <v>0</v>
      </c>
      <c r="BX6" s="28">
        <f t="shared" si="40"/>
        <v>300</v>
      </c>
      <c r="BY6" s="29">
        <f t="shared" si="41"/>
        <v>0</v>
      </c>
      <c r="BZ6" s="29">
        <f t="shared" si="42"/>
        <v>0</v>
      </c>
      <c r="CA6" s="29">
        <f t="shared" si="43"/>
        <v>0</v>
      </c>
      <c r="CB6" s="29">
        <f t="shared" si="44"/>
        <v>0</v>
      </c>
      <c r="CC6" s="30">
        <f t="shared" si="45"/>
        <v>300</v>
      </c>
      <c r="CD6" s="122">
        <f t="shared" si="6"/>
        <v>226.66666666666669</v>
      </c>
      <c r="CE6" s="22">
        <f t="shared" si="46"/>
        <v>3</v>
      </c>
      <c r="CF6" s="122">
        <f t="shared" si="7"/>
        <v>206.66666666666669</v>
      </c>
      <c r="CG6" s="22">
        <f t="shared" si="47"/>
        <v>4</v>
      </c>
      <c r="CH6" s="122">
        <f t="shared" si="8"/>
        <v>186.66666666666669</v>
      </c>
      <c r="CI6" s="22">
        <f t="shared" si="48"/>
        <v>5</v>
      </c>
      <c r="CJ6" s="22">
        <f t="shared" si="9"/>
        <v>13.48314606741573</v>
      </c>
      <c r="CK6" s="22">
        <f t="shared" si="10"/>
        <v>13.48314606741573</v>
      </c>
      <c r="CM6" s="22">
        <f t="shared" si="11"/>
        <v>50</v>
      </c>
      <c r="CN6" s="22">
        <f t="shared" si="12"/>
        <v>0</v>
      </c>
      <c r="CO6" s="22">
        <f t="shared" si="13"/>
        <v>12.5</v>
      </c>
      <c r="CP6" s="22">
        <f t="shared" si="14"/>
        <v>33.333333333333336</v>
      </c>
      <c r="CQ6" s="22" t="e">
        <f t="shared" si="15"/>
        <v>#DIV/0!</v>
      </c>
      <c r="CR6" s="22" t="e">
        <f t="shared" si="16"/>
        <v>#DIV/0!</v>
      </c>
      <c r="CS6" s="22">
        <f t="shared" si="17"/>
        <v>0</v>
      </c>
      <c r="CT6" s="22" t="e">
        <f t="shared" si="18"/>
        <v>#DIV/0!</v>
      </c>
      <c r="CU6" s="22" t="e">
        <f t="shared" si="19"/>
        <v>#DIV/0!</v>
      </c>
      <c r="CV6" s="22" t="e">
        <f t="shared" si="20"/>
        <v>#DIV/0!</v>
      </c>
      <c r="CW6" s="22" t="e">
        <f t="shared" si="21"/>
        <v>#DIV/0!</v>
      </c>
      <c r="CX6" s="22" t="e">
        <f t="shared" si="22"/>
        <v>#DIV/0!</v>
      </c>
      <c r="CY6" s="22" t="e">
        <f t="shared" si="23"/>
        <v>#DIV/0!</v>
      </c>
      <c r="CZ6" s="22">
        <f t="shared" si="24"/>
        <v>0</v>
      </c>
      <c r="DA6" s="22">
        <f t="shared" si="25"/>
        <v>0</v>
      </c>
      <c r="DB6" s="22" t="e">
        <f t="shared" si="26"/>
        <v>#DIV/0!</v>
      </c>
      <c r="DC6" s="22" t="e">
        <f t="shared" si="27"/>
        <v>#DIV/0!</v>
      </c>
      <c r="DE6" s="22">
        <f t="shared" si="49"/>
        <v>1</v>
      </c>
      <c r="DF6" s="22">
        <f t="shared" si="49"/>
        <v>0</v>
      </c>
      <c r="DG6" s="22">
        <f t="shared" si="50"/>
        <v>1</v>
      </c>
      <c r="DH6" s="22">
        <f t="shared" si="51"/>
        <v>1</v>
      </c>
      <c r="DI6" s="22">
        <f t="shared" si="28"/>
        <v>0</v>
      </c>
      <c r="DJ6" s="22">
        <f t="shared" si="28"/>
        <v>0</v>
      </c>
      <c r="DK6" s="22">
        <f t="shared" si="28"/>
        <v>0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0</v>
      </c>
      <c r="DP6" s="22">
        <f t="shared" si="52"/>
        <v>0</v>
      </c>
      <c r="DQ6" s="22">
        <f t="shared" si="52"/>
        <v>0</v>
      </c>
      <c r="DR6" s="22">
        <f t="shared" si="53"/>
        <v>0</v>
      </c>
      <c r="DS6" s="22">
        <f t="shared" si="54"/>
        <v>0</v>
      </c>
    </row>
    <row r="7" spans="1:123" s="22" customFormat="1" ht="15.75" thickBot="1">
      <c r="A7" s="102" t="s">
        <v>76</v>
      </c>
      <c r="B7" s="95">
        <v>5</v>
      </c>
      <c r="C7" s="95" t="s">
        <v>81</v>
      </c>
      <c r="D7" s="96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100" t="s">
        <v>36</v>
      </c>
      <c r="U7" s="31"/>
      <c r="V7" s="31"/>
      <c r="W7" s="31">
        <v>2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48"/>
      <c r="AK7" s="90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1</v>
      </c>
      <c r="BA7" s="28">
        <f t="shared" si="0"/>
        <v>0</v>
      </c>
      <c r="BB7" s="29">
        <f t="shared" si="0"/>
        <v>0</v>
      </c>
      <c r="BC7" s="29">
        <f t="shared" si="31"/>
        <v>0</v>
      </c>
      <c r="BD7" s="29">
        <f t="shared" si="1"/>
        <v>2</v>
      </c>
      <c r="BE7" s="29">
        <f t="shared" si="32"/>
        <v>2</v>
      </c>
      <c r="BF7" s="29">
        <f t="shared" si="2"/>
        <v>0</v>
      </c>
      <c r="BG7" s="29">
        <f t="shared" si="33"/>
        <v>2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0</v>
      </c>
      <c r="BP7" s="29">
        <f t="shared" si="36"/>
        <v>0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0</v>
      </c>
      <c r="BV7" s="30">
        <f t="shared" si="39"/>
        <v>0</v>
      </c>
      <c r="BX7" s="28">
        <f t="shared" si="40"/>
        <v>120</v>
      </c>
      <c r="BY7" s="29">
        <f t="shared" si="41"/>
        <v>0</v>
      </c>
      <c r="BZ7" s="29">
        <f t="shared" si="42"/>
        <v>0</v>
      </c>
      <c r="CA7" s="29">
        <f t="shared" si="43"/>
        <v>0</v>
      </c>
      <c r="CB7" s="29">
        <f t="shared" si="44"/>
        <v>0</v>
      </c>
      <c r="CC7" s="30">
        <f t="shared" si="45"/>
        <v>120</v>
      </c>
      <c r="CD7" s="122">
        <f t="shared" si="6"/>
        <v>46.666666666666671</v>
      </c>
      <c r="CE7" s="22">
        <f t="shared" si="46"/>
        <v>3</v>
      </c>
      <c r="CF7" s="122">
        <f t="shared" si="7"/>
        <v>26.666666666666671</v>
      </c>
      <c r="CG7" s="22">
        <f t="shared" si="47"/>
        <v>4</v>
      </c>
      <c r="CH7" s="122">
        <f t="shared" si="8"/>
        <v>6.6666666666666714</v>
      </c>
      <c r="CI7" s="22">
        <f t="shared" si="48"/>
        <v>5</v>
      </c>
      <c r="CJ7" s="22">
        <f t="shared" si="9"/>
        <v>5.393258426966292</v>
      </c>
      <c r="CK7" s="22">
        <f t="shared" si="10"/>
        <v>5.393258426966292</v>
      </c>
      <c r="CM7" s="22">
        <f t="shared" si="11"/>
        <v>0</v>
      </c>
      <c r="CN7" s="22">
        <f t="shared" si="12"/>
        <v>0</v>
      </c>
      <c r="CO7" s="22">
        <f t="shared" si="13"/>
        <v>12.5</v>
      </c>
      <c r="CP7" s="22">
        <f t="shared" si="14"/>
        <v>0</v>
      </c>
      <c r="CQ7" s="22" t="e">
        <f t="shared" si="15"/>
        <v>#DIV/0!</v>
      </c>
      <c r="CR7" s="22" t="e">
        <f t="shared" si="16"/>
        <v>#DIV/0!</v>
      </c>
      <c r="CS7" s="22">
        <f t="shared" si="17"/>
        <v>0</v>
      </c>
      <c r="CT7" s="22" t="e">
        <f t="shared" si="18"/>
        <v>#DIV/0!</v>
      </c>
      <c r="CU7" s="22" t="e">
        <f t="shared" si="19"/>
        <v>#DIV/0!</v>
      </c>
      <c r="CV7" s="22" t="e">
        <f t="shared" si="20"/>
        <v>#DIV/0!</v>
      </c>
      <c r="CW7" s="22" t="e">
        <f t="shared" si="21"/>
        <v>#DIV/0!</v>
      </c>
      <c r="CX7" s="22" t="e">
        <f t="shared" si="22"/>
        <v>#DIV/0!</v>
      </c>
      <c r="CY7" s="22" t="e">
        <f t="shared" si="23"/>
        <v>#DIV/0!</v>
      </c>
      <c r="CZ7" s="22">
        <f t="shared" si="24"/>
        <v>0</v>
      </c>
      <c r="DA7" s="22">
        <f t="shared" si="25"/>
        <v>0</v>
      </c>
      <c r="DB7" s="22" t="e">
        <f t="shared" si="26"/>
        <v>#DIV/0!</v>
      </c>
      <c r="DC7" s="22" t="e">
        <f t="shared" si="27"/>
        <v>#DIV/0!</v>
      </c>
      <c r="DE7" s="22">
        <f t="shared" si="49"/>
        <v>0</v>
      </c>
      <c r="DF7" s="22">
        <f t="shared" si="49"/>
        <v>0</v>
      </c>
      <c r="DG7" s="22">
        <f t="shared" si="50"/>
        <v>1</v>
      </c>
      <c r="DH7" s="22">
        <f t="shared" si="51"/>
        <v>0</v>
      </c>
      <c r="DI7" s="22">
        <f t="shared" si="28"/>
        <v>0</v>
      </c>
      <c r="DJ7" s="22">
        <f t="shared" si="28"/>
        <v>0</v>
      </c>
      <c r="DK7" s="22">
        <f t="shared" si="28"/>
        <v>0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0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0</v>
      </c>
    </row>
    <row r="8" spans="1:123" s="22" customFormat="1" ht="15.75" thickBot="1">
      <c r="A8" s="102" t="s">
        <v>76</v>
      </c>
      <c r="B8" s="95">
        <v>6</v>
      </c>
      <c r="C8" s="95" t="s">
        <v>82</v>
      </c>
      <c r="D8" s="96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100" t="s">
        <v>36</v>
      </c>
      <c r="U8" s="31"/>
      <c r="V8" s="31"/>
      <c r="W8" s="31">
        <v>1</v>
      </c>
      <c r="X8" s="31"/>
      <c r="Y8" s="31"/>
      <c r="Z8" s="31"/>
      <c r="AA8" s="31"/>
      <c r="AB8" s="31"/>
      <c r="AC8" s="31"/>
      <c r="AD8" s="31"/>
      <c r="AE8" s="31"/>
      <c r="AF8" s="31"/>
      <c r="AG8" s="31">
        <v>1</v>
      </c>
      <c r="AH8" s="31"/>
      <c r="AI8" s="31"/>
      <c r="AJ8" s="48"/>
      <c r="AK8" s="90"/>
      <c r="AL8" s="31"/>
      <c r="AM8" s="93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1</v>
      </c>
      <c r="BA8" s="28">
        <f t="shared" si="0"/>
        <v>0</v>
      </c>
      <c r="BB8" s="29">
        <f t="shared" si="0"/>
        <v>0</v>
      </c>
      <c r="BC8" s="29">
        <f t="shared" si="31"/>
        <v>0</v>
      </c>
      <c r="BD8" s="29">
        <f t="shared" si="1"/>
        <v>1</v>
      </c>
      <c r="BE8" s="29">
        <f t="shared" si="32"/>
        <v>1</v>
      </c>
      <c r="BF8" s="29">
        <f t="shared" si="2"/>
        <v>0</v>
      </c>
      <c r="BG8" s="29">
        <f t="shared" si="33"/>
        <v>1</v>
      </c>
      <c r="BH8" s="29">
        <f t="shared" si="3"/>
        <v>0</v>
      </c>
      <c r="BI8" s="29">
        <f t="shared" si="3"/>
        <v>0</v>
      </c>
      <c r="BJ8" s="29">
        <f t="shared" si="3"/>
        <v>0</v>
      </c>
      <c r="BK8" s="29">
        <f t="shared" si="34"/>
        <v>0</v>
      </c>
      <c r="BL8" s="29">
        <f t="shared" si="34"/>
        <v>0</v>
      </c>
      <c r="BM8" s="29">
        <f t="shared" si="35"/>
        <v>0</v>
      </c>
      <c r="BN8" s="29">
        <f t="shared" si="4"/>
        <v>0</v>
      </c>
      <c r="BO8" s="29">
        <f t="shared" si="4"/>
        <v>0</v>
      </c>
      <c r="BP8" s="29">
        <f t="shared" si="36"/>
        <v>0</v>
      </c>
      <c r="BQ8" s="29">
        <f t="shared" si="37"/>
        <v>0</v>
      </c>
      <c r="BR8" s="29">
        <f t="shared" si="37"/>
        <v>1</v>
      </c>
      <c r="BS8" s="29">
        <f t="shared" si="38"/>
        <v>1</v>
      </c>
      <c r="BT8" s="29">
        <f t="shared" si="5"/>
        <v>0</v>
      </c>
      <c r="BU8" s="30">
        <f t="shared" si="5"/>
        <v>0</v>
      </c>
      <c r="BV8" s="30">
        <f t="shared" si="39"/>
        <v>0</v>
      </c>
      <c r="BX8" s="28">
        <f t="shared" si="40"/>
        <v>60</v>
      </c>
      <c r="BY8" s="29">
        <f t="shared" si="41"/>
        <v>0</v>
      </c>
      <c r="BZ8" s="29">
        <f t="shared" si="42"/>
        <v>0</v>
      </c>
      <c r="CA8" s="29">
        <f t="shared" si="43"/>
        <v>0</v>
      </c>
      <c r="CB8" s="29">
        <f t="shared" si="44"/>
        <v>50</v>
      </c>
      <c r="CC8" s="30">
        <f t="shared" si="45"/>
        <v>110</v>
      </c>
      <c r="CD8" s="122">
        <f t="shared" si="6"/>
        <v>36.666666666666671</v>
      </c>
      <c r="CE8" s="22">
        <f t="shared" si="46"/>
        <v>3</v>
      </c>
      <c r="CF8" s="122">
        <f t="shared" si="7"/>
        <v>16.666666666666671</v>
      </c>
      <c r="CG8" s="22">
        <f t="shared" si="47"/>
        <v>4</v>
      </c>
      <c r="CH8" s="122">
        <f t="shared" si="8"/>
        <v>-3.3333333333333286</v>
      </c>
      <c r="CI8" s="22" t="str">
        <f t="shared" si="48"/>
        <v>NAO</v>
      </c>
      <c r="CJ8" s="22">
        <f t="shared" si="9"/>
        <v>4.9438202247191008</v>
      </c>
      <c r="CK8" s="22">
        <f t="shared" si="10"/>
        <v>4.9438202247191008</v>
      </c>
      <c r="CM8" s="22">
        <f t="shared" si="11"/>
        <v>0</v>
      </c>
      <c r="CN8" s="22">
        <f t="shared" si="12"/>
        <v>0</v>
      </c>
      <c r="CO8" s="22">
        <f t="shared" si="13"/>
        <v>6.25</v>
      </c>
      <c r="CP8" s="22">
        <f t="shared" si="14"/>
        <v>0</v>
      </c>
      <c r="CQ8" s="22" t="e">
        <f t="shared" si="15"/>
        <v>#DIV/0!</v>
      </c>
      <c r="CR8" s="22" t="e">
        <f t="shared" si="16"/>
        <v>#DIV/0!</v>
      </c>
      <c r="CS8" s="22">
        <f t="shared" si="17"/>
        <v>0</v>
      </c>
      <c r="CT8" s="22" t="e">
        <f t="shared" si="18"/>
        <v>#DIV/0!</v>
      </c>
      <c r="CU8" s="22" t="e">
        <f t="shared" si="19"/>
        <v>#DIV/0!</v>
      </c>
      <c r="CV8" s="22" t="e">
        <f t="shared" si="20"/>
        <v>#DIV/0!</v>
      </c>
      <c r="CW8" s="22" t="e">
        <f t="shared" si="21"/>
        <v>#DIV/0!</v>
      </c>
      <c r="CX8" s="22" t="e">
        <f t="shared" si="22"/>
        <v>#DIV/0!</v>
      </c>
      <c r="CY8" s="22" t="e">
        <f t="shared" si="23"/>
        <v>#DIV/0!</v>
      </c>
      <c r="CZ8" s="22">
        <f t="shared" si="24"/>
        <v>33.333333333333336</v>
      </c>
      <c r="DA8" s="22">
        <f t="shared" si="25"/>
        <v>0</v>
      </c>
      <c r="DB8" s="22" t="e">
        <f t="shared" si="26"/>
        <v>#DIV/0!</v>
      </c>
      <c r="DC8" s="22" t="e">
        <f t="shared" si="27"/>
        <v>#DIV/0!</v>
      </c>
      <c r="DE8" s="22">
        <f t="shared" si="49"/>
        <v>0</v>
      </c>
      <c r="DF8" s="22">
        <f t="shared" si="49"/>
        <v>0</v>
      </c>
      <c r="DG8" s="22">
        <f t="shared" si="50"/>
        <v>1</v>
      </c>
      <c r="DH8" s="22">
        <f t="shared" si="51"/>
        <v>0</v>
      </c>
      <c r="DI8" s="22">
        <f t="shared" si="28"/>
        <v>0</v>
      </c>
      <c r="DJ8" s="22">
        <f t="shared" si="28"/>
        <v>0</v>
      </c>
      <c r="DK8" s="22">
        <f t="shared" si="28"/>
        <v>0</v>
      </c>
      <c r="DL8" s="22">
        <f t="shared" si="28"/>
        <v>0</v>
      </c>
      <c r="DM8" s="22">
        <f t="shared" si="28"/>
        <v>0</v>
      </c>
      <c r="DN8" s="22">
        <f t="shared" si="29"/>
        <v>0</v>
      </c>
      <c r="DO8" s="22">
        <f t="shared" si="52"/>
        <v>0</v>
      </c>
      <c r="DP8" s="22">
        <f t="shared" si="52"/>
        <v>0</v>
      </c>
      <c r="DQ8" s="22">
        <f t="shared" si="52"/>
        <v>1</v>
      </c>
      <c r="DR8" s="22">
        <f t="shared" si="53"/>
        <v>0</v>
      </c>
      <c r="DS8" s="22">
        <f t="shared" si="54"/>
        <v>0</v>
      </c>
    </row>
    <row r="9" spans="1:123" s="22" customFormat="1" ht="15.75" thickBot="1">
      <c r="A9" s="102" t="s">
        <v>76</v>
      </c>
      <c r="B9" s="95">
        <v>7</v>
      </c>
      <c r="C9" s="95" t="s">
        <v>83</v>
      </c>
      <c r="D9" s="96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100" t="s">
        <v>36</v>
      </c>
      <c r="U9" s="31"/>
      <c r="V9" s="31">
        <v>1</v>
      </c>
      <c r="W9" s="31"/>
      <c r="X9" s="31">
        <v>1</v>
      </c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48"/>
      <c r="AK9" s="90"/>
      <c r="AL9" s="31"/>
      <c r="AM9" s="83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1</v>
      </c>
      <c r="BA9" s="28">
        <f t="shared" si="0"/>
        <v>0</v>
      </c>
      <c r="BB9" s="29">
        <f t="shared" si="0"/>
        <v>1</v>
      </c>
      <c r="BC9" s="29">
        <f t="shared" si="31"/>
        <v>1</v>
      </c>
      <c r="BD9" s="29">
        <f t="shared" si="1"/>
        <v>0</v>
      </c>
      <c r="BE9" s="29">
        <f t="shared" si="32"/>
        <v>1</v>
      </c>
      <c r="BF9" s="29">
        <f t="shared" si="2"/>
        <v>1</v>
      </c>
      <c r="BG9" s="29">
        <f t="shared" si="33"/>
        <v>2</v>
      </c>
      <c r="BH9" s="29">
        <f t="shared" si="3"/>
        <v>0</v>
      </c>
      <c r="BI9" s="29">
        <f t="shared" si="3"/>
        <v>0</v>
      </c>
      <c r="BJ9" s="29">
        <f t="shared" si="3"/>
        <v>0</v>
      </c>
      <c r="BK9" s="29">
        <f t="shared" si="34"/>
        <v>0</v>
      </c>
      <c r="BL9" s="29">
        <f t="shared" si="34"/>
        <v>0</v>
      </c>
      <c r="BM9" s="29">
        <f t="shared" si="35"/>
        <v>0</v>
      </c>
      <c r="BN9" s="29">
        <f t="shared" si="4"/>
        <v>0</v>
      </c>
      <c r="BO9" s="29">
        <f t="shared" si="4"/>
        <v>0</v>
      </c>
      <c r="BP9" s="29">
        <f t="shared" si="36"/>
        <v>0</v>
      </c>
      <c r="BQ9" s="29">
        <f t="shared" si="37"/>
        <v>0</v>
      </c>
      <c r="BR9" s="29">
        <f t="shared" si="37"/>
        <v>0</v>
      </c>
      <c r="BS9" s="29">
        <f t="shared" si="38"/>
        <v>0</v>
      </c>
      <c r="BT9" s="29">
        <f t="shared" si="5"/>
        <v>0</v>
      </c>
      <c r="BU9" s="30">
        <f t="shared" si="5"/>
        <v>0</v>
      </c>
      <c r="BV9" s="30">
        <f t="shared" si="39"/>
        <v>0</v>
      </c>
      <c r="BX9" s="28">
        <f t="shared" si="40"/>
        <v>120</v>
      </c>
      <c r="BY9" s="29">
        <f t="shared" si="41"/>
        <v>0</v>
      </c>
      <c r="BZ9" s="29">
        <f t="shared" si="42"/>
        <v>0</v>
      </c>
      <c r="CA9" s="29">
        <f t="shared" si="43"/>
        <v>0</v>
      </c>
      <c r="CB9" s="29">
        <f t="shared" si="44"/>
        <v>0</v>
      </c>
      <c r="CC9" s="30">
        <f t="shared" si="45"/>
        <v>120</v>
      </c>
      <c r="CD9" s="122">
        <f t="shared" si="6"/>
        <v>46.666666666666671</v>
      </c>
      <c r="CE9" s="22">
        <f t="shared" si="46"/>
        <v>3</v>
      </c>
      <c r="CF9" s="122">
        <f t="shared" si="7"/>
        <v>26.666666666666671</v>
      </c>
      <c r="CG9" s="22">
        <f t="shared" si="47"/>
        <v>4</v>
      </c>
      <c r="CH9" s="122">
        <f t="shared" si="8"/>
        <v>6.6666666666666714</v>
      </c>
      <c r="CI9" s="22">
        <f t="shared" si="48"/>
        <v>5</v>
      </c>
      <c r="CJ9" s="22">
        <f t="shared" si="9"/>
        <v>5.393258426966292</v>
      </c>
      <c r="CK9" s="22">
        <f t="shared" si="10"/>
        <v>5.393258426966292</v>
      </c>
      <c r="CM9" s="22">
        <f t="shared" si="11"/>
        <v>0</v>
      </c>
      <c r="CN9" s="22">
        <f t="shared" si="12"/>
        <v>25</v>
      </c>
      <c r="CO9" s="22">
        <f t="shared" si="13"/>
        <v>0</v>
      </c>
      <c r="CP9" s="22">
        <f t="shared" si="14"/>
        <v>16.666666666666668</v>
      </c>
      <c r="CQ9" s="22" t="e">
        <f t="shared" si="15"/>
        <v>#DIV/0!</v>
      </c>
      <c r="CR9" s="22" t="e">
        <f t="shared" si="16"/>
        <v>#DIV/0!</v>
      </c>
      <c r="CS9" s="22">
        <f t="shared" si="17"/>
        <v>0</v>
      </c>
      <c r="CT9" s="22" t="e">
        <f t="shared" si="18"/>
        <v>#DIV/0!</v>
      </c>
      <c r="CU9" s="22" t="e">
        <f t="shared" si="19"/>
        <v>#DIV/0!</v>
      </c>
      <c r="CV9" s="22" t="e">
        <f t="shared" si="20"/>
        <v>#DIV/0!</v>
      </c>
      <c r="CW9" s="22" t="e">
        <f t="shared" si="21"/>
        <v>#DIV/0!</v>
      </c>
      <c r="CX9" s="22" t="e">
        <f t="shared" si="22"/>
        <v>#DIV/0!</v>
      </c>
      <c r="CY9" s="22" t="e">
        <f t="shared" si="23"/>
        <v>#DIV/0!</v>
      </c>
      <c r="CZ9" s="22">
        <f t="shared" si="24"/>
        <v>0</v>
      </c>
      <c r="DA9" s="22">
        <f t="shared" si="25"/>
        <v>0</v>
      </c>
      <c r="DB9" s="22" t="e">
        <f t="shared" si="26"/>
        <v>#DIV/0!</v>
      </c>
      <c r="DC9" s="22" t="e">
        <f t="shared" si="27"/>
        <v>#DIV/0!</v>
      </c>
      <c r="DE9" s="22">
        <f t="shared" si="49"/>
        <v>0</v>
      </c>
      <c r="DF9" s="22">
        <f t="shared" si="49"/>
        <v>1</v>
      </c>
      <c r="DG9" s="22">
        <f t="shared" si="50"/>
        <v>0</v>
      </c>
      <c r="DH9" s="22">
        <f t="shared" si="51"/>
        <v>1</v>
      </c>
      <c r="DI9" s="22">
        <f t="shared" si="28"/>
        <v>0</v>
      </c>
      <c r="DJ9" s="22">
        <f t="shared" si="28"/>
        <v>0</v>
      </c>
      <c r="DK9" s="22">
        <f t="shared" si="28"/>
        <v>0</v>
      </c>
      <c r="DL9" s="22">
        <f t="shared" si="28"/>
        <v>0</v>
      </c>
      <c r="DM9" s="22">
        <f t="shared" si="28"/>
        <v>0</v>
      </c>
      <c r="DN9" s="22">
        <f t="shared" si="29"/>
        <v>0</v>
      </c>
      <c r="DO9" s="22">
        <f t="shared" si="52"/>
        <v>0</v>
      </c>
      <c r="DP9" s="22">
        <f t="shared" si="52"/>
        <v>0</v>
      </c>
      <c r="DQ9" s="22">
        <f t="shared" si="52"/>
        <v>0</v>
      </c>
      <c r="DR9" s="22">
        <f t="shared" si="53"/>
        <v>0</v>
      </c>
      <c r="DS9" s="22">
        <f t="shared" si="54"/>
        <v>0</v>
      </c>
    </row>
    <row r="10" spans="1:123" s="22" customFormat="1" ht="15.75" thickBot="1">
      <c r="A10" s="102" t="s">
        <v>76</v>
      </c>
      <c r="B10" s="95">
        <v>8</v>
      </c>
      <c r="C10" s="95" t="s">
        <v>84</v>
      </c>
      <c r="D10" s="96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100" t="s">
        <v>73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48"/>
      <c r="AK10" s="90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0</v>
      </c>
      <c r="BA10" s="28">
        <f t="shared" si="0"/>
        <v>0</v>
      </c>
      <c r="BB10" s="29">
        <f t="shared" si="0"/>
        <v>0</v>
      </c>
      <c r="BC10" s="29">
        <f t="shared" si="31"/>
        <v>0</v>
      </c>
      <c r="BD10" s="29">
        <f t="shared" si="1"/>
        <v>0</v>
      </c>
      <c r="BE10" s="29">
        <f t="shared" si="32"/>
        <v>0</v>
      </c>
      <c r="BF10" s="29">
        <f t="shared" si="2"/>
        <v>0</v>
      </c>
      <c r="BG10" s="29">
        <f t="shared" si="33"/>
        <v>0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34"/>
        <v>0</v>
      </c>
      <c r="BL10" s="29">
        <f t="shared" si="34"/>
        <v>0</v>
      </c>
      <c r="BM10" s="29">
        <f t="shared" si="35"/>
        <v>0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0</v>
      </c>
      <c r="BV10" s="30">
        <f t="shared" si="39"/>
        <v>0</v>
      </c>
      <c r="BX10" s="28">
        <f t="shared" si="40"/>
        <v>0</v>
      </c>
      <c r="BY10" s="29">
        <f t="shared" si="41"/>
        <v>0</v>
      </c>
      <c r="BZ10" s="29">
        <f t="shared" si="42"/>
        <v>0</v>
      </c>
      <c r="CA10" s="29">
        <f t="shared" si="43"/>
        <v>0</v>
      </c>
      <c r="CB10" s="29">
        <f t="shared" si="44"/>
        <v>0</v>
      </c>
      <c r="CC10" s="30" t="str">
        <f t="shared" si="45"/>
        <v/>
      </c>
      <c r="CD10" s="122" t="e">
        <f t="shared" si="6"/>
        <v>#VALUE!</v>
      </c>
      <c r="CE10" s="22" t="str">
        <f t="shared" si="46"/>
        <v xml:space="preserve"> </v>
      </c>
      <c r="CF10" s="122" t="e">
        <f t="shared" si="7"/>
        <v>#VALUE!</v>
      </c>
      <c r="CG10" s="22" t="str">
        <f t="shared" si="47"/>
        <v xml:space="preserve"> </v>
      </c>
      <c r="CH10" s="122" t="e">
        <f t="shared" si="8"/>
        <v>#VALUE!</v>
      </c>
      <c r="CI10" s="22" t="str">
        <f t="shared" si="48"/>
        <v xml:space="preserve"> </v>
      </c>
      <c r="CJ10" s="22" t="e">
        <f t="shared" si="9"/>
        <v>#VALUE!</v>
      </c>
      <c r="CK10" s="22" t="e">
        <f t="shared" si="10"/>
        <v>#VALUE!</v>
      </c>
      <c r="CM10" s="22">
        <f t="shared" si="11"/>
        <v>0</v>
      </c>
      <c r="CN10" s="22">
        <f t="shared" si="12"/>
        <v>0</v>
      </c>
      <c r="CO10" s="22">
        <f t="shared" si="13"/>
        <v>0</v>
      </c>
      <c r="CP10" s="22">
        <f t="shared" si="14"/>
        <v>0</v>
      </c>
      <c r="CQ10" s="22" t="e">
        <f t="shared" si="15"/>
        <v>#DIV/0!</v>
      </c>
      <c r="CR10" s="22" t="e">
        <f t="shared" si="16"/>
        <v>#DIV/0!</v>
      </c>
      <c r="CS10" s="22">
        <f t="shared" si="17"/>
        <v>0</v>
      </c>
      <c r="CT10" s="22" t="e">
        <f t="shared" si="18"/>
        <v>#DIV/0!</v>
      </c>
      <c r="CU10" s="22" t="e">
        <f t="shared" si="19"/>
        <v>#DIV/0!</v>
      </c>
      <c r="CV10" s="22" t="e">
        <f t="shared" si="20"/>
        <v>#DIV/0!</v>
      </c>
      <c r="CW10" s="22" t="e">
        <f t="shared" si="21"/>
        <v>#DIV/0!</v>
      </c>
      <c r="CX10" s="22" t="e">
        <f t="shared" si="22"/>
        <v>#DIV/0!</v>
      </c>
      <c r="CY10" s="22" t="e">
        <f t="shared" si="23"/>
        <v>#DIV/0!</v>
      </c>
      <c r="CZ10" s="22">
        <f t="shared" si="24"/>
        <v>0</v>
      </c>
      <c r="DA10" s="22">
        <f t="shared" si="25"/>
        <v>0</v>
      </c>
      <c r="DB10" s="22" t="e">
        <f t="shared" si="26"/>
        <v>#DIV/0!</v>
      </c>
      <c r="DC10" s="22" t="e">
        <f t="shared" si="27"/>
        <v>#DIV/0!</v>
      </c>
      <c r="DE10" s="22">
        <f t="shared" si="49"/>
        <v>0</v>
      </c>
      <c r="DF10" s="22">
        <f t="shared" si="49"/>
        <v>0</v>
      </c>
      <c r="DG10" s="22">
        <f t="shared" si="50"/>
        <v>0</v>
      </c>
      <c r="DH10" s="22">
        <f t="shared" si="51"/>
        <v>0</v>
      </c>
      <c r="DI10" s="22">
        <f t="shared" si="28"/>
        <v>0</v>
      </c>
      <c r="DJ10" s="22">
        <f t="shared" si="28"/>
        <v>0</v>
      </c>
      <c r="DK10" s="22">
        <f t="shared" si="28"/>
        <v>0</v>
      </c>
      <c r="DL10" s="22">
        <f t="shared" si="28"/>
        <v>0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0</v>
      </c>
    </row>
    <row r="11" spans="1:123" s="22" customFormat="1" ht="15.75" thickBot="1">
      <c r="A11" s="102" t="s">
        <v>76</v>
      </c>
      <c r="B11" s="95">
        <v>9</v>
      </c>
      <c r="C11" s="95" t="s">
        <v>85</v>
      </c>
      <c r="D11" s="96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100" t="s">
        <v>36</v>
      </c>
      <c r="U11" s="31"/>
      <c r="V11" s="31"/>
      <c r="W11" s="31">
        <v>1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48"/>
      <c r="AK11" s="90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1</v>
      </c>
      <c r="BA11" s="28">
        <f t="shared" si="0"/>
        <v>0</v>
      </c>
      <c r="BB11" s="29">
        <f t="shared" si="0"/>
        <v>0</v>
      </c>
      <c r="BC11" s="29">
        <f t="shared" si="31"/>
        <v>0</v>
      </c>
      <c r="BD11" s="29">
        <f t="shared" si="1"/>
        <v>1</v>
      </c>
      <c r="BE11" s="29">
        <f t="shared" si="32"/>
        <v>1</v>
      </c>
      <c r="BF11" s="29">
        <f t="shared" si="2"/>
        <v>0</v>
      </c>
      <c r="BG11" s="29">
        <f t="shared" si="33"/>
        <v>1</v>
      </c>
      <c r="BH11" s="29">
        <f t="shared" si="3"/>
        <v>0</v>
      </c>
      <c r="BI11" s="29">
        <f t="shared" si="3"/>
        <v>0</v>
      </c>
      <c r="BJ11" s="29">
        <f t="shared" si="3"/>
        <v>0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0</v>
      </c>
      <c r="BU11" s="30">
        <f t="shared" si="5"/>
        <v>0</v>
      </c>
      <c r="BV11" s="30">
        <f t="shared" si="39"/>
        <v>0</v>
      </c>
      <c r="BX11" s="28">
        <f t="shared" si="40"/>
        <v>60</v>
      </c>
      <c r="BY11" s="29">
        <f t="shared" si="41"/>
        <v>0</v>
      </c>
      <c r="BZ11" s="29">
        <f t="shared" si="42"/>
        <v>0</v>
      </c>
      <c r="CA11" s="29">
        <f t="shared" si="43"/>
        <v>0</v>
      </c>
      <c r="CB11" s="29">
        <f t="shared" si="44"/>
        <v>0</v>
      </c>
      <c r="CC11" s="30">
        <f t="shared" si="45"/>
        <v>60</v>
      </c>
      <c r="CD11" s="122">
        <f t="shared" si="6"/>
        <v>-13.333333333333329</v>
      </c>
      <c r="CE11" s="22" t="str">
        <f t="shared" si="46"/>
        <v>NAO</v>
      </c>
      <c r="CF11" s="122">
        <f t="shared" si="7"/>
        <v>-33.333333333333329</v>
      </c>
      <c r="CG11" s="22" t="str">
        <f t="shared" si="47"/>
        <v>NAO</v>
      </c>
      <c r="CH11" s="122">
        <f t="shared" si="8"/>
        <v>-53.333333333333329</v>
      </c>
      <c r="CI11" s="22" t="str">
        <f t="shared" si="48"/>
        <v>NAO</v>
      </c>
      <c r="CJ11" s="22">
        <f t="shared" si="9"/>
        <v>2.696629213483146</v>
      </c>
      <c r="CK11" s="22">
        <f t="shared" si="10"/>
        <v>2.696629213483146</v>
      </c>
      <c r="CM11" s="22">
        <f t="shared" si="11"/>
        <v>0</v>
      </c>
      <c r="CN11" s="22">
        <f t="shared" si="12"/>
        <v>0</v>
      </c>
      <c r="CO11" s="22">
        <f t="shared" si="13"/>
        <v>6.25</v>
      </c>
      <c r="CP11" s="22">
        <f t="shared" si="14"/>
        <v>0</v>
      </c>
      <c r="CQ11" s="22" t="e">
        <f t="shared" si="15"/>
        <v>#DIV/0!</v>
      </c>
      <c r="CR11" s="22" t="e">
        <f t="shared" si="16"/>
        <v>#DIV/0!</v>
      </c>
      <c r="CS11" s="22">
        <f t="shared" si="17"/>
        <v>0</v>
      </c>
      <c r="CT11" s="22" t="e">
        <f t="shared" si="18"/>
        <v>#DIV/0!</v>
      </c>
      <c r="CU11" s="22" t="e">
        <f t="shared" si="19"/>
        <v>#DIV/0!</v>
      </c>
      <c r="CV11" s="22" t="e">
        <f t="shared" si="20"/>
        <v>#DIV/0!</v>
      </c>
      <c r="CW11" s="22" t="e">
        <f t="shared" si="21"/>
        <v>#DIV/0!</v>
      </c>
      <c r="CX11" s="22" t="e">
        <f t="shared" si="22"/>
        <v>#DIV/0!</v>
      </c>
      <c r="CY11" s="22" t="e">
        <f t="shared" si="23"/>
        <v>#DIV/0!</v>
      </c>
      <c r="CZ11" s="22">
        <f t="shared" si="24"/>
        <v>0</v>
      </c>
      <c r="DA11" s="22">
        <f t="shared" si="25"/>
        <v>0</v>
      </c>
      <c r="DB11" s="22" t="e">
        <f t="shared" si="26"/>
        <v>#DIV/0!</v>
      </c>
      <c r="DC11" s="22" t="e">
        <f t="shared" si="27"/>
        <v>#DIV/0!</v>
      </c>
      <c r="DE11" s="22">
        <f t="shared" si="49"/>
        <v>0</v>
      </c>
      <c r="DF11" s="22">
        <f t="shared" si="49"/>
        <v>0</v>
      </c>
      <c r="DG11" s="22">
        <f t="shared" si="50"/>
        <v>1</v>
      </c>
      <c r="DH11" s="22">
        <f t="shared" si="51"/>
        <v>0</v>
      </c>
      <c r="DI11" s="22">
        <f t="shared" si="28"/>
        <v>0</v>
      </c>
      <c r="DJ11" s="22">
        <f t="shared" si="28"/>
        <v>0</v>
      </c>
      <c r="DK11" s="22">
        <f t="shared" si="28"/>
        <v>0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0</v>
      </c>
      <c r="DS11" s="22">
        <f t="shared" si="54"/>
        <v>0</v>
      </c>
    </row>
    <row r="12" spans="1:123" s="22" customFormat="1" ht="15.75" thickBot="1">
      <c r="A12" s="102" t="s">
        <v>76</v>
      </c>
      <c r="B12" s="95">
        <v>10</v>
      </c>
      <c r="C12" s="95" t="s">
        <v>86</v>
      </c>
      <c r="D12" s="96"/>
      <c r="E12" s="41"/>
      <c r="F12" s="41"/>
      <c r="G12" s="41"/>
      <c r="H12" s="41"/>
      <c r="I12" s="41"/>
      <c r="J12" s="41"/>
      <c r="K12" s="41"/>
      <c r="L12" s="31"/>
      <c r="M12" s="31"/>
      <c r="N12" s="31"/>
      <c r="O12" s="31"/>
      <c r="P12" s="31"/>
      <c r="Q12" s="31"/>
      <c r="R12" s="31"/>
      <c r="S12" s="31"/>
      <c r="T12" s="100" t="s">
        <v>36</v>
      </c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>
        <v>2</v>
      </c>
      <c r="AI12" s="31"/>
      <c r="AJ12" s="48"/>
      <c r="AK12" s="90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1</v>
      </c>
      <c r="BA12" s="28">
        <f t="shared" si="0"/>
        <v>0</v>
      </c>
      <c r="BB12" s="29">
        <f t="shared" si="0"/>
        <v>0</v>
      </c>
      <c r="BC12" s="29">
        <f t="shared" si="31"/>
        <v>0</v>
      </c>
      <c r="BD12" s="29">
        <f t="shared" si="1"/>
        <v>0</v>
      </c>
      <c r="BE12" s="29">
        <f t="shared" si="32"/>
        <v>0</v>
      </c>
      <c r="BF12" s="29">
        <f t="shared" si="2"/>
        <v>0</v>
      </c>
      <c r="BG12" s="29">
        <f t="shared" si="33"/>
        <v>0</v>
      </c>
      <c r="BH12" s="29">
        <f t="shared" si="3"/>
        <v>0</v>
      </c>
      <c r="BI12" s="29">
        <f t="shared" si="3"/>
        <v>0</v>
      </c>
      <c r="BJ12" s="29">
        <f t="shared" si="3"/>
        <v>0</v>
      </c>
      <c r="BK12" s="29">
        <f t="shared" si="34"/>
        <v>0</v>
      </c>
      <c r="BL12" s="29">
        <f t="shared" si="34"/>
        <v>0</v>
      </c>
      <c r="BM12" s="29">
        <f t="shared" si="35"/>
        <v>0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0</v>
      </c>
      <c r="BR12" s="29">
        <f t="shared" si="37"/>
        <v>0</v>
      </c>
      <c r="BS12" s="29">
        <f t="shared" si="38"/>
        <v>0</v>
      </c>
      <c r="BT12" s="29">
        <f t="shared" si="5"/>
        <v>2</v>
      </c>
      <c r="BU12" s="30">
        <f t="shared" si="5"/>
        <v>0</v>
      </c>
      <c r="BV12" s="30">
        <f t="shared" si="39"/>
        <v>0</v>
      </c>
      <c r="BX12" s="28">
        <f t="shared" si="40"/>
        <v>0</v>
      </c>
      <c r="BY12" s="29">
        <f t="shared" si="41"/>
        <v>0</v>
      </c>
      <c r="BZ12" s="29">
        <f t="shared" si="42"/>
        <v>0</v>
      </c>
      <c r="CA12" s="29">
        <f t="shared" si="43"/>
        <v>0</v>
      </c>
      <c r="CB12" s="29">
        <f t="shared" si="44"/>
        <v>50</v>
      </c>
      <c r="CC12" s="30">
        <f t="shared" si="45"/>
        <v>50</v>
      </c>
      <c r="CD12" s="122">
        <f t="shared" si="6"/>
        <v>-23.333333333333329</v>
      </c>
      <c r="CE12" s="22" t="str">
        <f t="shared" si="46"/>
        <v>NAO</v>
      </c>
      <c r="CF12" s="122">
        <f t="shared" si="7"/>
        <v>-43.333333333333329</v>
      </c>
      <c r="CG12" s="22" t="str">
        <f t="shared" si="47"/>
        <v>NAO</v>
      </c>
      <c r="CH12" s="122">
        <f t="shared" si="8"/>
        <v>-63.333333333333329</v>
      </c>
      <c r="CI12" s="22" t="str">
        <f t="shared" si="48"/>
        <v>NAO</v>
      </c>
      <c r="CJ12" s="22">
        <f t="shared" si="9"/>
        <v>2.2471910112359552</v>
      </c>
      <c r="CK12" s="22">
        <f t="shared" si="10"/>
        <v>2.2471910112359552</v>
      </c>
      <c r="CM12" s="22">
        <f t="shared" si="11"/>
        <v>0</v>
      </c>
      <c r="CN12" s="22">
        <f t="shared" si="12"/>
        <v>0</v>
      </c>
      <c r="CO12" s="22">
        <f t="shared" si="13"/>
        <v>0</v>
      </c>
      <c r="CP12" s="22">
        <f t="shared" si="14"/>
        <v>0</v>
      </c>
      <c r="CQ12" s="22" t="e">
        <f t="shared" si="15"/>
        <v>#DIV/0!</v>
      </c>
      <c r="CR12" s="22" t="e">
        <f t="shared" si="16"/>
        <v>#DIV/0!</v>
      </c>
      <c r="CS12" s="22">
        <f t="shared" si="17"/>
        <v>0</v>
      </c>
      <c r="CT12" s="22" t="e">
        <f t="shared" si="18"/>
        <v>#DIV/0!</v>
      </c>
      <c r="CU12" s="22" t="e">
        <f t="shared" si="19"/>
        <v>#DIV/0!</v>
      </c>
      <c r="CV12" s="22" t="e">
        <f t="shared" si="20"/>
        <v>#DIV/0!</v>
      </c>
      <c r="CW12" s="22" t="e">
        <f t="shared" si="21"/>
        <v>#DIV/0!</v>
      </c>
      <c r="CX12" s="22" t="e">
        <f t="shared" si="22"/>
        <v>#DIV/0!</v>
      </c>
      <c r="CY12" s="22" t="e">
        <f t="shared" si="23"/>
        <v>#DIV/0!</v>
      </c>
      <c r="CZ12" s="22">
        <f t="shared" si="24"/>
        <v>0</v>
      </c>
      <c r="DA12" s="22">
        <f t="shared" si="25"/>
        <v>14.285714285714285</v>
      </c>
      <c r="DB12" s="22" t="e">
        <f t="shared" si="26"/>
        <v>#DIV/0!</v>
      </c>
      <c r="DC12" s="22" t="e">
        <f t="shared" si="27"/>
        <v>#DIV/0!</v>
      </c>
      <c r="DE12" s="22">
        <f t="shared" si="49"/>
        <v>0</v>
      </c>
      <c r="DF12" s="22">
        <f t="shared" si="49"/>
        <v>0</v>
      </c>
      <c r="DG12" s="22">
        <f t="shared" si="50"/>
        <v>0</v>
      </c>
      <c r="DH12" s="22">
        <f t="shared" si="51"/>
        <v>0</v>
      </c>
      <c r="DI12" s="22">
        <f t="shared" si="28"/>
        <v>0</v>
      </c>
      <c r="DJ12" s="22">
        <f t="shared" si="28"/>
        <v>0</v>
      </c>
      <c r="DK12" s="22">
        <f t="shared" si="28"/>
        <v>0</v>
      </c>
      <c r="DL12" s="22">
        <f t="shared" si="28"/>
        <v>0</v>
      </c>
      <c r="DM12" s="22">
        <f t="shared" si="28"/>
        <v>0</v>
      </c>
      <c r="DN12" s="22">
        <f t="shared" si="29"/>
        <v>0</v>
      </c>
      <c r="DO12" s="22">
        <f t="shared" si="52"/>
        <v>0</v>
      </c>
      <c r="DP12" s="22">
        <f t="shared" si="52"/>
        <v>0</v>
      </c>
      <c r="DQ12" s="22">
        <f t="shared" si="52"/>
        <v>0</v>
      </c>
      <c r="DR12" s="22">
        <f t="shared" si="53"/>
        <v>1</v>
      </c>
      <c r="DS12" s="22">
        <f t="shared" si="54"/>
        <v>0</v>
      </c>
    </row>
    <row r="13" spans="1:123" s="22" customFormat="1" ht="15.75" thickBot="1">
      <c r="A13" s="102" t="s">
        <v>76</v>
      </c>
      <c r="B13" s="95">
        <v>11</v>
      </c>
      <c r="C13" s="95" t="s">
        <v>87</v>
      </c>
      <c r="D13" s="96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100" t="s">
        <v>36</v>
      </c>
      <c r="U13" s="31"/>
      <c r="V13" s="31"/>
      <c r="W13" s="31">
        <v>1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>
        <v>1</v>
      </c>
      <c r="AH13" s="31"/>
      <c r="AI13" s="31"/>
      <c r="AJ13" s="48"/>
      <c r="AK13" s="90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30"/>
        <v>1</v>
      </c>
      <c r="BA13" s="28">
        <f t="shared" si="0"/>
        <v>0</v>
      </c>
      <c r="BB13" s="29">
        <f t="shared" si="0"/>
        <v>0</v>
      </c>
      <c r="BC13" s="29">
        <f t="shared" si="31"/>
        <v>0</v>
      </c>
      <c r="BD13" s="29">
        <f t="shared" si="1"/>
        <v>1</v>
      </c>
      <c r="BE13" s="29">
        <f t="shared" si="32"/>
        <v>1</v>
      </c>
      <c r="BF13" s="29">
        <f t="shared" si="2"/>
        <v>0</v>
      </c>
      <c r="BG13" s="29">
        <f t="shared" si="33"/>
        <v>1</v>
      </c>
      <c r="BH13" s="29">
        <f t="shared" si="3"/>
        <v>0</v>
      </c>
      <c r="BI13" s="29">
        <f t="shared" si="3"/>
        <v>0</v>
      </c>
      <c r="BJ13" s="29">
        <f t="shared" si="3"/>
        <v>0</v>
      </c>
      <c r="BK13" s="29">
        <f t="shared" si="34"/>
        <v>0</v>
      </c>
      <c r="BL13" s="29">
        <f t="shared" si="34"/>
        <v>0</v>
      </c>
      <c r="BM13" s="29">
        <f t="shared" si="35"/>
        <v>0</v>
      </c>
      <c r="BN13" s="29">
        <f t="shared" si="4"/>
        <v>0</v>
      </c>
      <c r="BO13" s="29">
        <f t="shared" si="4"/>
        <v>0</v>
      </c>
      <c r="BP13" s="29">
        <f t="shared" si="36"/>
        <v>0</v>
      </c>
      <c r="BQ13" s="29">
        <f t="shared" si="37"/>
        <v>0</v>
      </c>
      <c r="BR13" s="29">
        <f t="shared" si="37"/>
        <v>1</v>
      </c>
      <c r="BS13" s="29">
        <f t="shared" si="38"/>
        <v>1</v>
      </c>
      <c r="BT13" s="29">
        <f t="shared" si="5"/>
        <v>0</v>
      </c>
      <c r="BU13" s="30">
        <f t="shared" si="5"/>
        <v>0</v>
      </c>
      <c r="BV13" s="30">
        <f t="shared" si="39"/>
        <v>0</v>
      </c>
      <c r="BX13" s="28">
        <f t="shared" si="40"/>
        <v>60</v>
      </c>
      <c r="BY13" s="29">
        <f t="shared" si="41"/>
        <v>0</v>
      </c>
      <c r="BZ13" s="29">
        <f t="shared" si="42"/>
        <v>0</v>
      </c>
      <c r="CA13" s="29">
        <f t="shared" si="43"/>
        <v>0</v>
      </c>
      <c r="CB13" s="29">
        <f t="shared" si="44"/>
        <v>50</v>
      </c>
      <c r="CC13" s="30">
        <f t="shared" si="45"/>
        <v>110</v>
      </c>
      <c r="CD13" s="122">
        <f t="shared" si="6"/>
        <v>36.666666666666671</v>
      </c>
      <c r="CE13" s="22">
        <f t="shared" si="46"/>
        <v>3</v>
      </c>
      <c r="CF13" s="122">
        <f t="shared" si="7"/>
        <v>16.666666666666671</v>
      </c>
      <c r="CG13" s="22">
        <f t="shared" si="47"/>
        <v>4</v>
      </c>
      <c r="CH13" s="122">
        <f t="shared" si="8"/>
        <v>-3.3333333333333286</v>
      </c>
      <c r="CI13" s="22" t="str">
        <f t="shared" si="48"/>
        <v>NAO</v>
      </c>
      <c r="CJ13" s="22">
        <f t="shared" si="9"/>
        <v>4.9438202247191008</v>
      </c>
      <c r="CK13" s="22">
        <f t="shared" si="10"/>
        <v>4.9438202247191008</v>
      </c>
      <c r="CM13" s="22">
        <f t="shared" si="11"/>
        <v>0</v>
      </c>
      <c r="CN13" s="22">
        <f t="shared" si="12"/>
        <v>0</v>
      </c>
      <c r="CO13" s="22">
        <f t="shared" si="13"/>
        <v>6.25</v>
      </c>
      <c r="CP13" s="22">
        <f t="shared" si="14"/>
        <v>0</v>
      </c>
      <c r="CQ13" s="22" t="e">
        <f t="shared" si="15"/>
        <v>#DIV/0!</v>
      </c>
      <c r="CR13" s="22" t="e">
        <f t="shared" si="16"/>
        <v>#DIV/0!</v>
      </c>
      <c r="CS13" s="22">
        <f t="shared" si="17"/>
        <v>0</v>
      </c>
      <c r="CT13" s="22" t="e">
        <f t="shared" si="18"/>
        <v>#DIV/0!</v>
      </c>
      <c r="CU13" s="22" t="e">
        <f t="shared" si="19"/>
        <v>#DIV/0!</v>
      </c>
      <c r="CV13" s="22" t="e">
        <f t="shared" si="20"/>
        <v>#DIV/0!</v>
      </c>
      <c r="CW13" s="22" t="e">
        <f t="shared" si="21"/>
        <v>#DIV/0!</v>
      </c>
      <c r="CX13" s="22" t="e">
        <f t="shared" si="22"/>
        <v>#DIV/0!</v>
      </c>
      <c r="CY13" s="22" t="e">
        <f t="shared" si="23"/>
        <v>#DIV/0!</v>
      </c>
      <c r="CZ13" s="22">
        <f t="shared" si="24"/>
        <v>33.333333333333336</v>
      </c>
      <c r="DA13" s="22">
        <f t="shared" si="25"/>
        <v>0</v>
      </c>
      <c r="DB13" s="22" t="e">
        <f t="shared" si="26"/>
        <v>#DIV/0!</v>
      </c>
      <c r="DC13" s="22" t="e">
        <f t="shared" si="27"/>
        <v>#DIV/0!</v>
      </c>
      <c r="DE13" s="22">
        <f t="shared" si="49"/>
        <v>0</v>
      </c>
      <c r="DF13" s="22">
        <f t="shared" si="49"/>
        <v>0</v>
      </c>
      <c r="DG13" s="22">
        <f t="shared" si="50"/>
        <v>1</v>
      </c>
      <c r="DH13" s="22">
        <f t="shared" si="51"/>
        <v>0</v>
      </c>
      <c r="DI13" s="22">
        <f t="shared" si="28"/>
        <v>0</v>
      </c>
      <c r="DJ13" s="22">
        <f t="shared" si="28"/>
        <v>0</v>
      </c>
      <c r="DK13" s="22">
        <f t="shared" si="28"/>
        <v>0</v>
      </c>
      <c r="DL13" s="22">
        <f t="shared" si="28"/>
        <v>0</v>
      </c>
      <c r="DM13" s="22">
        <f t="shared" si="28"/>
        <v>0</v>
      </c>
      <c r="DN13" s="22">
        <f t="shared" si="29"/>
        <v>0</v>
      </c>
      <c r="DO13" s="22">
        <f t="shared" si="52"/>
        <v>0</v>
      </c>
      <c r="DP13" s="22">
        <f t="shared" si="52"/>
        <v>0</v>
      </c>
      <c r="DQ13" s="22">
        <f t="shared" si="52"/>
        <v>1</v>
      </c>
      <c r="DR13" s="22">
        <f t="shared" si="53"/>
        <v>0</v>
      </c>
      <c r="DS13" s="22">
        <f t="shared" si="54"/>
        <v>0</v>
      </c>
    </row>
    <row r="14" spans="1:123" s="22" customFormat="1" ht="15.75" thickBot="1">
      <c r="A14" s="102" t="s">
        <v>76</v>
      </c>
      <c r="B14" s="95">
        <v>12</v>
      </c>
      <c r="C14" s="95" t="s">
        <v>88</v>
      </c>
      <c r="D14" s="96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100" t="s">
        <v>36</v>
      </c>
      <c r="U14" s="31"/>
      <c r="V14" s="31">
        <v>3</v>
      </c>
      <c r="W14" s="31">
        <v>6</v>
      </c>
      <c r="X14" s="31">
        <v>3</v>
      </c>
      <c r="Y14" s="31"/>
      <c r="Z14" s="31"/>
      <c r="AA14" s="31">
        <v>1</v>
      </c>
      <c r="AB14" s="31"/>
      <c r="AC14" s="31"/>
      <c r="AD14" s="31"/>
      <c r="AE14" s="31"/>
      <c r="AF14" s="31"/>
      <c r="AG14" s="31"/>
      <c r="AH14" s="31">
        <v>11</v>
      </c>
      <c r="AI14" s="31"/>
      <c r="AJ14" s="48"/>
      <c r="AK14" s="90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30"/>
        <v>1</v>
      </c>
      <c r="BA14" s="28">
        <f t="shared" si="0"/>
        <v>0</v>
      </c>
      <c r="BB14" s="29">
        <f t="shared" si="0"/>
        <v>3</v>
      </c>
      <c r="BC14" s="29">
        <f t="shared" si="31"/>
        <v>3</v>
      </c>
      <c r="BD14" s="29">
        <f t="shared" si="1"/>
        <v>6</v>
      </c>
      <c r="BE14" s="29">
        <f t="shared" si="32"/>
        <v>9</v>
      </c>
      <c r="BF14" s="29">
        <f t="shared" si="2"/>
        <v>3</v>
      </c>
      <c r="BG14" s="29">
        <f t="shared" si="33"/>
        <v>12</v>
      </c>
      <c r="BH14" s="29">
        <f t="shared" si="3"/>
        <v>0</v>
      </c>
      <c r="BI14" s="29">
        <f t="shared" si="3"/>
        <v>0</v>
      </c>
      <c r="BJ14" s="29">
        <f t="shared" si="3"/>
        <v>1</v>
      </c>
      <c r="BK14" s="29">
        <f t="shared" si="34"/>
        <v>0</v>
      </c>
      <c r="BL14" s="29">
        <f t="shared" si="34"/>
        <v>0</v>
      </c>
      <c r="BM14" s="29">
        <f t="shared" si="35"/>
        <v>0</v>
      </c>
      <c r="BN14" s="29">
        <f t="shared" si="4"/>
        <v>0</v>
      </c>
      <c r="BO14" s="29">
        <f t="shared" si="4"/>
        <v>0</v>
      </c>
      <c r="BP14" s="29">
        <f t="shared" si="36"/>
        <v>0</v>
      </c>
      <c r="BQ14" s="29">
        <f t="shared" si="37"/>
        <v>0</v>
      </c>
      <c r="BR14" s="29">
        <f t="shared" si="37"/>
        <v>0</v>
      </c>
      <c r="BS14" s="29">
        <f t="shared" si="38"/>
        <v>0</v>
      </c>
      <c r="BT14" s="29">
        <f t="shared" si="5"/>
        <v>11</v>
      </c>
      <c r="BU14" s="30">
        <f t="shared" si="5"/>
        <v>0</v>
      </c>
      <c r="BV14" s="30">
        <f t="shared" si="39"/>
        <v>0</v>
      </c>
      <c r="BX14" s="28">
        <f t="shared" si="40"/>
        <v>720</v>
      </c>
      <c r="BY14" s="29">
        <f t="shared" si="41"/>
        <v>0</v>
      </c>
      <c r="BZ14" s="29">
        <f t="shared" si="42"/>
        <v>5</v>
      </c>
      <c r="CA14" s="29">
        <f t="shared" si="43"/>
        <v>0</v>
      </c>
      <c r="CB14" s="29">
        <f t="shared" si="44"/>
        <v>275</v>
      </c>
      <c r="CC14" s="30">
        <f t="shared" si="45"/>
        <v>1000</v>
      </c>
      <c r="CD14" s="122">
        <f t="shared" si="6"/>
        <v>926.66666666666663</v>
      </c>
      <c r="CE14" s="22">
        <f t="shared" si="46"/>
        <v>3</v>
      </c>
      <c r="CF14" s="122">
        <f t="shared" si="7"/>
        <v>906.66666666666663</v>
      </c>
      <c r="CG14" s="22">
        <f t="shared" si="47"/>
        <v>4</v>
      </c>
      <c r="CH14" s="122">
        <f t="shared" si="8"/>
        <v>886.66666666666663</v>
      </c>
      <c r="CI14" s="22">
        <f t="shared" si="48"/>
        <v>5</v>
      </c>
      <c r="CJ14" s="22">
        <f t="shared" si="9"/>
        <v>44.943820224719097</v>
      </c>
      <c r="CK14" s="22">
        <f t="shared" si="10"/>
        <v>44.943820224719097</v>
      </c>
      <c r="CM14" s="22">
        <f t="shared" si="11"/>
        <v>0</v>
      </c>
      <c r="CN14" s="22">
        <f t="shared" si="12"/>
        <v>75</v>
      </c>
      <c r="CO14" s="22">
        <f t="shared" si="13"/>
        <v>37.5</v>
      </c>
      <c r="CP14" s="22">
        <f t="shared" si="14"/>
        <v>50</v>
      </c>
      <c r="CQ14" s="22" t="e">
        <f t="shared" si="15"/>
        <v>#DIV/0!</v>
      </c>
      <c r="CR14" s="22" t="e">
        <f t="shared" si="16"/>
        <v>#DIV/0!</v>
      </c>
      <c r="CS14" s="22">
        <f t="shared" si="17"/>
        <v>100</v>
      </c>
      <c r="CT14" s="22" t="e">
        <f t="shared" si="18"/>
        <v>#DIV/0!</v>
      </c>
      <c r="CU14" s="22" t="e">
        <f t="shared" si="19"/>
        <v>#DIV/0!</v>
      </c>
      <c r="CV14" s="22" t="e">
        <f t="shared" si="20"/>
        <v>#DIV/0!</v>
      </c>
      <c r="CW14" s="22" t="e">
        <f t="shared" si="21"/>
        <v>#DIV/0!</v>
      </c>
      <c r="CX14" s="22" t="e">
        <f t="shared" si="22"/>
        <v>#DIV/0!</v>
      </c>
      <c r="CY14" s="22" t="e">
        <f t="shared" si="23"/>
        <v>#DIV/0!</v>
      </c>
      <c r="CZ14" s="22">
        <f t="shared" si="24"/>
        <v>0</v>
      </c>
      <c r="DA14" s="22">
        <f t="shared" si="25"/>
        <v>78.571428571428569</v>
      </c>
      <c r="DB14" s="22" t="e">
        <f t="shared" si="26"/>
        <v>#DIV/0!</v>
      </c>
      <c r="DC14" s="22" t="e">
        <f t="shared" si="27"/>
        <v>#DIV/0!</v>
      </c>
      <c r="DE14" s="22">
        <f t="shared" si="49"/>
        <v>0</v>
      </c>
      <c r="DF14" s="22">
        <f t="shared" si="49"/>
        <v>1</v>
      </c>
      <c r="DG14" s="22">
        <f t="shared" si="50"/>
        <v>1</v>
      </c>
      <c r="DH14" s="22">
        <f t="shared" si="51"/>
        <v>1</v>
      </c>
      <c r="DI14" s="22">
        <f t="shared" si="28"/>
        <v>0</v>
      </c>
      <c r="DJ14" s="22">
        <f t="shared" si="28"/>
        <v>0</v>
      </c>
      <c r="DK14" s="22">
        <f t="shared" si="28"/>
        <v>1</v>
      </c>
      <c r="DL14" s="22">
        <f t="shared" si="28"/>
        <v>0</v>
      </c>
      <c r="DM14" s="22">
        <f t="shared" si="28"/>
        <v>0</v>
      </c>
      <c r="DN14" s="22">
        <f t="shared" si="29"/>
        <v>0</v>
      </c>
      <c r="DO14" s="22">
        <f t="shared" si="52"/>
        <v>0</v>
      </c>
      <c r="DP14" s="22">
        <f t="shared" si="52"/>
        <v>0</v>
      </c>
      <c r="DQ14" s="22">
        <f t="shared" si="52"/>
        <v>0</v>
      </c>
      <c r="DR14" s="22">
        <f t="shared" si="53"/>
        <v>1</v>
      </c>
      <c r="DS14" s="22">
        <f t="shared" si="54"/>
        <v>0</v>
      </c>
    </row>
    <row r="15" spans="1:123" ht="15.75" thickBot="1">
      <c r="A15" s="42"/>
      <c r="B15" s="43"/>
      <c r="C15" s="44"/>
      <c r="D15" s="45"/>
      <c r="E15" s="46"/>
      <c r="F15" s="47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8"/>
      <c r="U15" s="47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8"/>
      <c r="AK15" s="47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8">
        <f>SUM(AZ3:AZ14)</f>
        <v>10</v>
      </c>
      <c r="BA15" s="49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50"/>
      <c r="BW15" s="42"/>
      <c r="BX15" s="43"/>
      <c r="BY15" s="43"/>
      <c r="BZ15" s="43"/>
      <c r="CA15" s="43"/>
      <c r="CB15" s="43"/>
      <c r="CC15" s="43"/>
      <c r="CD15" s="42"/>
      <c r="CE15" s="42"/>
      <c r="CF15" s="42"/>
      <c r="CG15" s="42"/>
      <c r="CH15" s="42"/>
      <c r="CI15" s="42"/>
    </row>
    <row r="16" spans="1:123" ht="15.75" thickBot="1">
      <c r="C16" s="7" t="s">
        <v>40</v>
      </c>
      <c r="D16" s="7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>
        <v>2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7">
        <f>AZ15/1</f>
        <v>10</v>
      </c>
      <c r="BA16" s="1">
        <f t="shared" ref="BA16:BB16" si="55">SUM(E16,U16,AK16)</f>
        <v>0</v>
      </c>
      <c r="BB16" s="52">
        <f t="shared" si="55"/>
        <v>0</v>
      </c>
      <c r="BC16" s="52"/>
      <c r="BD16" s="52">
        <f>SUM(G16,W16,AM16)</f>
        <v>2</v>
      </c>
      <c r="BE16" s="52"/>
      <c r="BF16" s="52">
        <f>SUM(H16,X16,AN16)</f>
        <v>0</v>
      </c>
      <c r="BG16" s="52"/>
      <c r="BH16" s="52">
        <f>SUM(I16,Y16,AO16)</f>
        <v>0</v>
      </c>
      <c r="BI16" s="52">
        <f>SUM(J16,Z16,AP16)</f>
        <v>0</v>
      </c>
      <c r="BJ16" s="52">
        <f>SUM(K16,AA16,AQ16)</f>
        <v>0</v>
      </c>
      <c r="BK16" s="53">
        <f>SUM(AR16,AB16,L16)</f>
        <v>0</v>
      </c>
      <c r="BL16" s="53">
        <f>SUM(AS16,AC16,M16)</f>
        <v>0</v>
      </c>
      <c r="BM16" s="53"/>
      <c r="BN16" s="53">
        <f>SUM(AT16,AD16,N16)</f>
        <v>0</v>
      </c>
      <c r="BO16" s="53"/>
      <c r="BP16" s="53">
        <f>SUM(AU16,AE16,O16)</f>
        <v>0</v>
      </c>
      <c r="BQ16" s="53">
        <f>SUM(AV16,AF16,P16)</f>
        <v>0</v>
      </c>
      <c r="BR16" s="53">
        <f>SUM(AW16,AG16,Q16)</f>
        <v>0</v>
      </c>
      <c r="BS16" s="53"/>
      <c r="BT16" s="53">
        <f>SUM(AX16,AH16,R16)</f>
        <v>0</v>
      </c>
      <c r="BU16" s="53"/>
      <c r="BV16" s="54">
        <f>SUM(AY16,AI16,S16)</f>
        <v>0</v>
      </c>
      <c r="CA16" s="55"/>
      <c r="CB16" s="55"/>
      <c r="CC16">
        <f>SUM(CC3:CC14)</f>
        <v>2225</v>
      </c>
    </row>
    <row r="17" spans="3:107">
      <c r="BI17" s="20"/>
      <c r="BY17" s="20"/>
      <c r="CJ17" t="e">
        <f>SUM(CJ3:CJ14)</f>
        <v>#VALUE!</v>
      </c>
      <c r="CK17" t="e">
        <f>SUM(CK3:CK14)</f>
        <v>#VALUE!</v>
      </c>
      <c r="CM17">
        <f t="shared" ref="CM17:DC17" si="56">SUM(CM3:CM14)</f>
        <v>100</v>
      </c>
      <c r="CN17">
        <f t="shared" si="56"/>
        <v>100</v>
      </c>
      <c r="CO17">
        <f t="shared" si="56"/>
        <v>100</v>
      </c>
      <c r="CP17">
        <f t="shared" si="56"/>
        <v>100</v>
      </c>
      <c r="CQ17" t="e">
        <f t="shared" si="56"/>
        <v>#DIV/0!</v>
      </c>
      <c r="CR17" t="e">
        <f t="shared" si="56"/>
        <v>#DIV/0!</v>
      </c>
      <c r="CS17">
        <f t="shared" si="56"/>
        <v>100</v>
      </c>
      <c r="CT17" t="e">
        <f t="shared" si="56"/>
        <v>#DIV/0!</v>
      </c>
      <c r="CU17" t="e">
        <f t="shared" si="56"/>
        <v>#DIV/0!</v>
      </c>
      <c r="CV17" t="e">
        <f t="shared" si="56"/>
        <v>#DIV/0!</v>
      </c>
      <c r="CW17" t="e">
        <f t="shared" si="56"/>
        <v>#DIV/0!</v>
      </c>
      <c r="CX17" t="e">
        <f t="shared" si="56"/>
        <v>#DIV/0!</v>
      </c>
      <c r="CY17" t="e">
        <f t="shared" si="56"/>
        <v>#DIV/0!</v>
      </c>
      <c r="CZ17">
        <f t="shared" si="56"/>
        <v>100</v>
      </c>
      <c r="DA17">
        <f t="shared" si="56"/>
        <v>100</v>
      </c>
      <c r="DB17" t="e">
        <f t="shared" si="56"/>
        <v>#DIV/0!</v>
      </c>
      <c r="DC17" t="e">
        <f t="shared" si="56"/>
        <v>#DIV/0!</v>
      </c>
    </row>
    <row r="18" spans="3:107" ht="15.75" thickBot="1"/>
    <row r="19" spans="3:107" ht="15.75" thickBot="1">
      <c r="D19" t="s">
        <v>41</v>
      </c>
      <c r="E19" t="s">
        <v>42</v>
      </c>
      <c r="F19" t="s">
        <v>43</v>
      </c>
      <c r="U19" s="55"/>
      <c r="BA19" s="16" t="s">
        <v>8</v>
      </c>
      <c r="BB19" s="17" t="s">
        <v>9</v>
      </c>
      <c r="BC19" s="17"/>
      <c r="BD19" s="17" t="s">
        <v>10</v>
      </c>
      <c r="BE19" s="17"/>
      <c r="BF19" s="17" t="s">
        <v>11</v>
      </c>
      <c r="BG19" s="17"/>
      <c r="BH19" s="17" t="s">
        <v>12</v>
      </c>
      <c r="BI19" s="17" t="s">
        <v>13</v>
      </c>
      <c r="BJ19" s="17" t="s">
        <v>14</v>
      </c>
      <c r="BK19" s="17" t="s">
        <v>15</v>
      </c>
      <c r="BL19" s="17" t="s">
        <v>16</v>
      </c>
      <c r="BM19" s="17"/>
      <c r="BN19" s="17" t="s">
        <v>17</v>
      </c>
      <c r="BO19" s="17"/>
      <c r="BP19" s="17" t="s">
        <v>27</v>
      </c>
      <c r="BQ19" s="17" t="s">
        <v>19</v>
      </c>
      <c r="BR19" s="17" t="s">
        <v>20</v>
      </c>
      <c r="BS19" s="17"/>
      <c r="BT19" s="17" t="s">
        <v>21</v>
      </c>
      <c r="BU19" s="17"/>
      <c r="BV19" s="19" t="s">
        <v>22</v>
      </c>
      <c r="BW19" s="185" t="s">
        <v>44</v>
      </c>
      <c r="BX19" s="186"/>
      <c r="BY19" s="186"/>
      <c r="BZ19" s="186"/>
      <c r="CA19" s="187"/>
      <c r="CB19" s="150" t="s">
        <v>222</v>
      </c>
      <c r="CC19" s="151"/>
    </row>
    <row r="20" spans="3:107" ht="15.75" thickBot="1">
      <c r="D20">
        <v>2007</v>
      </c>
      <c r="E20">
        <v>2008</v>
      </c>
      <c r="F20">
        <v>2009</v>
      </c>
      <c r="G20" t="s">
        <v>45</v>
      </c>
      <c r="AY20" s="153" t="s">
        <v>46</v>
      </c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78" t="s">
        <v>47</v>
      </c>
      <c r="BX20" s="179"/>
      <c r="BY20" s="56"/>
      <c r="BZ20" s="56"/>
      <c r="CA20" s="57">
        <f>SUM(BA22:BV22)</f>
        <v>44</v>
      </c>
      <c r="CB20" s="123">
        <v>0.8</v>
      </c>
      <c r="CC20" s="60">
        <f>PERCENTILE($CC$1:$CC14,0.8)</f>
        <v>301</v>
      </c>
    </row>
    <row r="21" spans="3:107" ht="15.75" thickBot="1">
      <c r="C21" t="s">
        <v>48</v>
      </c>
      <c r="E21">
        <f>COUNTIF(T3:T14,"P")</f>
        <v>10</v>
      </c>
      <c r="G21">
        <f>AVERAGE(D21:F21)</f>
        <v>10</v>
      </c>
      <c r="AP21" s="55"/>
      <c r="AQ21" s="55"/>
      <c r="AR21" s="55"/>
      <c r="AS21" s="55"/>
      <c r="AT21" s="55"/>
      <c r="AU21" s="55"/>
      <c r="AV21" s="55"/>
      <c r="AW21" s="55"/>
      <c r="AX21" s="55"/>
      <c r="AY21" s="1" t="s">
        <v>49</v>
      </c>
      <c r="AZ21" s="58"/>
      <c r="BA21" s="59">
        <f>SUM(BA3:BA14)</f>
        <v>2</v>
      </c>
      <c r="BB21" s="59">
        <f>SUM(BB3:BB14)</f>
        <v>4</v>
      </c>
      <c r="BC21" s="59"/>
      <c r="BD21" s="59">
        <f>SUM(BD3:BD14)</f>
        <v>16</v>
      </c>
      <c r="BE21" s="59"/>
      <c r="BF21" s="59">
        <f>SUM(BF3:BF14)</f>
        <v>6</v>
      </c>
      <c r="BG21" s="59"/>
      <c r="BH21" s="59">
        <f>SUM(BH3:BH14)</f>
        <v>0</v>
      </c>
      <c r="BI21" s="59">
        <f>SUM(BI3:BI14)</f>
        <v>0</v>
      </c>
      <c r="BJ21" s="59">
        <f>SUM(BJ3:BJ14)</f>
        <v>1</v>
      </c>
      <c r="BK21" s="59">
        <f>SUM(BK3:BK14)</f>
        <v>0</v>
      </c>
      <c r="BL21" s="59">
        <f>SUM(BL3:BL14)</f>
        <v>0</v>
      </c>
      <c r="BM21" s="59"/>
      <c r="BN21" s="59">
        <f>SUM(BN3:BN14)</f>
        <v>0</v>
      </c>
      <c r="BO21" s="59">
        <f>SUM(BO3:BO14)</f>
        <v>0</v>
      </c>
      <c r="BP21" s="59">
        <f>SUM(BP3:BP14)</f>
        <v>0</v>
      </c>
      <c r="BQ21" s="59">
        <f>SUM(BQ3:BQ14)</f>
        <v>0</v>
      </c>
      <c r="BR21" s="59">
        <f>SUM(BR3:BR14)</f>
        <v>3</v>
      </c>
      <c r="BS21" s="59"/>
      <c r="BT21" s="59">
        <f>SUM(BT3:BT14)</f>
        <v>14</v>
      </c>
      <c r="BU21" s="59">
        <f>SUM(BU3:BU14)</f>
        <v>0</v>
      </c>
      <c r="BV21" s="59">
        <f>SUM(BV3:BV14)</f>
        <v>0</v>
      </c>
      <c r="BW21" s="169" t="s">
        <v>29</v>
      </c>
      <c r="BX21" s="170"/>
      <c r="BY21" s="60"/>
      <c r="BZ21" s="60"/>
      <c r="CA21" s="61">
        <f>SUM(BA22:BJ22)</f>
        <v>27</v>
      </c>
      <c r="CB21" s="142">
        <v>0.75</v>
      </c>
      <c r="CC21" s="60">
        <f>PERCENTILE($CC$1:$CC14,0.75)</f>
        <v>255</v>
      </c>
    </row>
    <row r="22" spans="3:107" ht="15.75" thickBot="1">
      <c r="C22" t="s">
        <v>50</v>
      </c>
      <c r="E22">
        <f>COUNTIF(T3:T14,"C")</f>
        <v>2</v>
      </c>
      <c r="F22">
        <f>COUNTIF(A3:AJ14,"C")</f>
        <v>2</v>
      </c>
      <c r="G22">
        <f>AVERAGE(D22:F22)</f>
        <v>2</v>
      </c>
      <c r="AP22" s="55"/>
      <c r="AQ22" s="55"/>
      <c r="AR22" s="55"/>
      <c r="AS22" s="55"/>
      <c r="AT22" s="55"/>
      <c r="AU22" s="55"/>
      <c r="AV22" s="55"/>
      <c r="AW22" s="55"/>
      <c r="AX22" s="55"/>
      <c r="AY22" s="1" t="s">
        <v>51</v>
      </c>
      <c r="AZ22" s="58"/>
      <c r="BA22" s="52">
        <f>BA21-BA16</f>
        <v>2</v>
      </c>
      <c r="BB22" s="52">
        <f t="shared" ref="BB22:BV22" si="57">BB21-BB16</f>
        <v>4</v>
      </c>
      <c r="BC22" s="52"/>
      <c r="BD22" s="52">
        <f t="shared" si="57"/>
        <v>14</v>
      </c>
      <c r="BE22" s="52"/>
      <c r="BF22" s="52">
        <f t="shared" si="57"/>
        <v>6</v>
      </c>
      <c r="BG22" s="52"/>
      <c r="BH22" s="52">
        <f t="shared" si="57"/>
        <v>0</v>
      </c>
      <c r="BI22" s="52">
        <f t="shared" si="57"/>
        <v>0</v>
      </c>
      <c r="BJ22" s="52">
        <f t="shared" si="57"/>
        <v>1</v>
      </c>
      <c r="BK22" s="52">
        <f t="shared" si="57"/>
        <v>0</v>
      </c>
      <c r="BL22" s="52">
        <f t="shared" si="57"/>
        <v>0</v>
      </c>
      <c r="BM22" s="52"/>
      <c r="BN22" s="52">
        <f t="shared" si="57"/>
        <v>0</v>
      </c>
      <c r="BO22" s="52"/>
      <c r="BP22" s="52">
        <f t="shared" si="57"/>
        <v>0</v>
      </c>
      <c r="BQ22" s="52">
        <f t="shared" si="57"/>
        <v>0</v>
      </c>
      <c r="BR22" s="52">
        <f t="shared" si="57"/>
        <v>3</v>
      </c>
      <c r="BS22" s="52"/>
      <c r="BT22" s="52">
        <f t="shared" si="57"/>
        <v>14</v>
      </c>
      <c r="BU22" s="52"/>
      <c r="BV22" s="52">
        <f t="shared" si="57"/>
        <v>0</v>
      </c>
      <c r="BW22" s="169" t="s">
        <v>52</v>
      </c>
      <c r="BX22" s="170"/>
      <c r="BY22" s="60"/>
      <c r="BZ22" s="60"/>
      <c r="CA22" s="61">
        <f>SUM(BK22:BP22)</f>
        <v>0</v>
      </c>
      <c r="CB22" s="123">
        <v>0.7</v>
      </c>
      <c r="CC22" s="60">
        <f>PERCENTILE($CC$1:$CC14,0.7)</f>
        <v>173.99999999999997</v>
      </c>
    </row>
    <row r="23" spans="3:107" ht="15.75" thickBot="1">
      <c r="C23" t="s">
        <v>53</v>
      </c>
      <c r="E23">
        <f>COUNTIF(T3:T14,"V")</f>
        <v>0</v>
      </c>
      <c r="F23">
        <f>COUNTIF(AJ3:AJ14,"V")</f>
        <v>0</v>
      </c>
      <c r="G23">
        <f>AVERAGE(D23:F23)</f>
        <v>0</v>
      </c>
      <c r="AP23" s="55"/>
      <c r="AQ23" s="55"/>
      <c r="AR23" s="55"/>
      <c r="AS23" s="55"/>
      <c r="AT23" s="55"/>
      <c r="AU23" s="55"/>
      <c r="AV23" s="55"/>
      <c r="AW23" s="55"/>
      <c r="AX23" s="55"/>
      <c r="AY23" s="1" t="s">
        <v>54</v>
      </c>
      <c r="AZ23" s="58"/>
      <c r="BA23" s="58">
        <f>BA22*100</f>
        <v>200</v>
      </c>
      <c r="BB23" s="5">
        <f>BB22*80</f>
        <v>320</v>
      </c>
      <c r="BC23" s="5"/>
      <c r="BD23" s="5">
        <f>BD22*60</f>
        <v>840</v>
      </c>
      <c r="BE23" s="5"/>
      <c r="BF23" s="5">
        <f>BF22*40</f>
        <v>240</v>
      </c>
      <c r="BG23" s="5"/>
      <c r="BH23" s="5">
        <f>BH22*20</f>
        <v>0</v>
      </c>
      <c r="BI23" s="5">
        <f>BI22*10</f>
        <v>0</v>
      </c>
      <c r="BJ23" s="5">
        <f>BJ22*5</f>
        <v>5</v>
      </c>
      <c r="BK23" s="5">
        <f>BK22*200</f>
        <v>0</v>
      </c>
      <c r="BL23" s="5">
        <f>BL22*100</f>
        <v>0</v>
      </c>
      <c r="BM23" s="5"/>
      <c r="BN23" s="5">
        <f>BN22*50</f>
        <v>0</v>
      </c>
      <c r="BO23" s="5"/>
      <c r="BP23" s="5">
        <f>BP22*25</f>
        <v>0</v>
      </c>
      <c r="BQ23" s="5">
        <f>BQ22*100</f>
        <v>0</v>
      </c>
      <c r="BR23" s="5">
        <f>BR22*50</f>
        <v>150</v>
      </c>
      <c r="BS23" s="5"/>
      <c r="BT23" s="5">
        <f>BT22*25</f>
        <v>350</v>
      </c>
      <c r="BU23" s="5"/>
      <c r="BV23" s="1">
        <f>BV22*10</f>
        <v>0</v>
      </c>
      <c r="BW23" s="171" t="s">
        <v>55</v>
      </c>
      <c r="BX23" s="172"/>
      <c r="BY23" s="62"/>
      <c r="BZ23" s="62"/>
      <c r="CA23" s="63">
        <f>SUM(BQ22:BV22)</f>
        <v>17</v>
      </c>
      <c r="CB23" s="123">
        <v>0.6</v>
      </c>
      <c r="CC23" s="60">
        <f>PERCENTILE($CC$1:$CC14,0.6)</f>
        <v>120</v>
      </c>
    </row>
    <row r="24" spans="3:107" ht="15.75" thickBot="1">
      <c r="C24" t="s">
        <v>34</v>
      </c>
      <c r="E24">
        <f>SUM(E21:E23)</f>
        <v>12</v>
      </c>
      <c r="G24">
        <f>AVERAGE(D24:F24)</f>
        <v>12</v>
      </c>
      <c r="AY24" s="64" t="s">
        <v>56</v>
      </c>
      <c r="AZ24" s="65"/>
      <c r="BA24" s="58">
        <f>SUM(BA23:BV23)</f>
        <v>2105</v>
      </c>
      <c r="BB24" s="66">
        <f>BA24/AZ16</f>
        <v>210.5</v>
      </c>
      <c r="BC24" s="32"/>
      <c r="BW24" s="173" t="s">
        <v>54</v>
      </c>
      <c r="BX24" s="67" t="s">
        <v>57</v>
      </c>
      <c r="BY24" s="56"/>
      <c r="BZ24" s="56"/>
      <c r="CA24" s="68">
        <f>AVERAGE(CC3:CC14)</f>
        <v>222.5</v>
      </c>
      <c r="CB24" s="123">
        <v>0.5</v>
      </c>
      <c r="CC24" s="60">
        <f>PERCENTILE($CC$1:$CC14,0.5)</f>
        <v>115</v>
      </c>
    </row>
    <row r="25" spans="3:107" ht="15.75" thickBot="1">
      <c r="AY25" s="6"/>
      <c r="AZ25" s="8"/>
      <c r="BA25" s="5">
        <f>(SUM($AZ$3:$AZ$14))*($CE$2/3)</f>
        <v>733.33333333333326</v>
      </c>
      <c r="BB25" s="176" t="str">
        <f>IF(BA24&gt;BA25,"ATINGE CONCEITO 3","NAO")</f>
        <v>ATINGE CONCEITO 3</v>
      </c>
      <c r="BC25" s="177"/>
      <c r="BD25" s="177"/>
      <c r="BE25" s="177"/>
      <c r="BF25" s="177"/>
      <c r="BG25" s="177"/>
      <c r="BH25" s="177"/>
      <c r="BW25" s="174"/>
      <c r="BX25" s="69" t="s">
        <v>58</v>
      </c>
      <c r="BY25" s="60"/>
      <c r="BZ25" s="60"/>
      <c r="CA25" s="61">
        <f>QUARTILE(CC3:CC14,1)</f>
        <v>72.5</v>
      </c>
      <c r="CB25" s="123">
        <v>0.4</v>
      </c>
      <c r="CC25" s="60">
        <f>PERCENTILE($CC$1:$CC14,0.4)</f>
        <v>110</v>
      </c>
    </row>
    <row r="26" spans="3:107" ht="15.75" thickBot="1">
      <c r="AY26" s="70" t="s">
        <v>59</v>
      </c>
      <c r="AZ26" s="71"/>
      <c r="BA26" s="5">
        <f>(SUM($AZ$3:$AZ$14))*($CG$2/3)</f>
        <v>933.33333333333326</v>
      </c>
      <c r="BB26" s="176" t="str">
        <f>IF(BA24&gt;=BA26,"ATINGE CONCEITO 4","NAO")</f>
        <v>ATINGE CONCEITO 4</v>
      </c>
      <c r="BC26" s="177"/>
      <c r="BD26" s="177"/>
      <c r="BE26" s="177"/>
      <c r="BF26" s="177"/>
      <c r="BG26" s="177"/>
      <c r="BH26" s="177"/>
      <c r="BW26" s="174"/>
      <c r="BX26" s="69" t="s">
        <v>60</v>
      </c>
      <c r="BY26" s="60"/>
      <c r="BZ26" s="60"/>
      <c r="CA26" s="72">
        <f>MEDIAN(CC3:CC14)</f>
        <v>115</v>
      </c>
      <c r="CB26" s="142">
        <v>0.35</v>
      </c>
      <c r="CC26" s="60">
        <f>PERCENTILE($CC$1:$CC14,0.35)</f>
        <v>110</v>
      </c>
    </row>
    <row r="27" spans="3:107" ht="15.75" thickBot="1">
      <c r="AY27" s="64"/>
      <c r="AZ27" s="65"/>
      <c r="BA27" s="5">
        <f>(SUM($AZ$3:$AZ$14))*($CI$2/3)</f>
        <v>1133.3333333333333</v>
      </c>
      <c r="BB27" s="176" t="str">
        <f>IF(BA24&gt;=BA27,"ATINGE CONCEITO 5","NAO")</f>
        <v>ATINGE CONCEITO 5</v>
      </c>
      <c r="BC27" s="177"/>
      <c r="BD27" s="177"/>
      <c r="BE27" s="177"/>
      <c r="BF27" s="177"/>
      <c r="BG27" s="177"/>
      <c r="BH27" s="177"/>
      <c r="BW27" s="174"/>
      <c r="BX27" s="69" t="s">
        <v>61</v>
      </c>
      <c r="BY27" s="60"/>
      <c r="BZ27" s="60"/>
      <c r="CA27" s="61">
        <f>QUARTILE(CC3:CC14,3)</f>
        <v>255</v>
      </c>
      <c r="CB27" s="123">
        <v>0.3</v>
      </c>
      <c r="CC27" s="60">
        <f>PERCENTILE($CC$1:$CC14,0.3)</f>
        <v>94.999999999999986</v>
      </c>
    </row>
    <row r="28" spans="3:107" ht="15.75" thickBot="1">
      <c r="BW28" s="175"/>
      <c r="BX28" s="73" t="s">
        <v>62</v>
      </c>
      <c r="BY28" s="62"/>
      <c r="BZ28" s="62"/>
      <c r="CA28" s="63">
        <f>QUARTILE(CC3:CC14,4)</f>
        <v>1000</v>
      </c>
    </row>
    <row r="29" spans="3:107" ht="15.75" thickBot="1"/>
    <row r="30" spans="3:107" ht="15.75" thickBot="1">
      <c r="AY30" s="153" t="s">
        <v>63</v>
      </c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5"/>
    </row>
    <row r="31" spans="3:107" ht="15.75" thickBot="1">
      <c r="AY31" s="74"/>
      <c r="AZ31" s="58"/>
      <c r="BA31" s="1" t="s">
        <v>64</v>
      </c>
      <c r="BB31" s="52"/>
      <c r="BC31" s="52"/>
      <c r="BD31" s="52" t="s">
        <v>65</v>
      </c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8"/>
    </row>
    <row r="32" spans="3:107" ht="15.75" thickBot="1">
      <c r="AY32" s="1" t="s">
        <v>66</v>
      </c>
      <c r="AZ32" s="58"/>
      <c r="BA32" s="156">
        <f>AZ16-COUNTIF(CE3:CE14,"=NAO")</f>
        <v>7</v>
      </c>
      <c r="BB32" s="157"/>
      <c r="BC32" s="89"/>
      <c r="BD32" s="158">
        <f>(BA32/G21)*100</f>
        <v>70</v>
      </c>
      <c r="BE32" s="159"/>
      <c r="BF32" s="160"/>
      <c r="BG32" s="88"/>
      <c r="BH32" s="52" t="str">
        <f>IF(BD32&gt;=80,"ATINGEM CONCEITO 3","NAO")</f>
        <v>NAO</v>
      </c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8"/>
    </row>
    <row r="33" spans="51:74" ht="15.75" thickBot="1">
      <c r="AY33" s="1" t="s">
        <v>67</v>
      </c>
      <c r="AZ33" s="58"/>
      <c r="BA33" s="156">
        <f>AZ16-COUNTIF(CG3:CG14,"=NAO")</f>
        <v>7</v>
      </c>
      <c r="BB33" s="157"/>
      <c r="BC33" s="89"/>
      <c r="BD33" s="158">
        <f>(BA33/G21)*100</f>
        <v>70</v>
      </c>
      <c r="BE33" s="159"/>
      <c r="BF33" s="160"/>
      <c r="BG33" s="88"/>
      <c r="BH33" s="52" t="str">
        <f>IF(BD33&gt;=80," ATINGEM CONCEITO 4","NAO")</f>
        <v>NAO</v>
      </c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8"/>
    </row>
    <row r="34" spans="51:74" ht="15.75" thickBot="1">
      <c r="AY34" s="161" t="s">
        <v>68</v>
      </c>
      <c r="AZ34" s="162"/>
      <c r="BA34" s="156">
        <f>AZ16-COUNTIF(CI3:CI14,"=NAO")</f>
        <v>5</v>
      </c>
      <c r="BB34" s="157"/>
      <c r="BC34" s="89"/>
      <c r="BD34" s="158">
        <f>(BA34/G21)*100</f>
        <v>50</v>
      </c>
      <c r="BE34" s="159"/>
      <c r="BF34" s="160"/>
      <c r="BG34" s="88"/>
      <c r="BH34" s="52" t="str">
        <f>IF(BD34&gt;=80,"ATINGEM CONCEITO 5","NAO")</f>
        <v>NAO</v>
      </c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8"/>
    </row>
    <row r="36" spans="51:74" ht="15.75" thickBot="1"/>
    <row r="37" spans="51:74" ht="15.75" thickBot="1">
      <c r="AY37" s="163" t="s">
        <v>69</v>
      </c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5"/>
    </row>
    <row r="38" spans="51:74" ht="15.75" thickBot="1">
      <c r="AY38" t="s">
        <v>45</v>
      </c>
      <c r="AZ38">
        <f>G21</f>
        <v>10</v>
      </c>
      <c r="BA38" s="75" t="s">
        <v>8</v>
      </c>
      <c r="BB38" s="76" t="s">
        <v>9</v>
      </c>
      <c r="BC38" s="76"/>
      <c r="BD38" s="76" t="s">
        <v>10</v>
      </c>
      <c r="BE38" s="76"/>
      <c r="BF38" s="76" t="s">
        <v>11</v>
      </c>
      <c r="BG38" s="76"/>
      <c r="BH38" s="76" t="s">
        <v>12</v>
      </c>
      <c r="BI38" s="76" t="s">
        <v>13</v>
      </c>
      <c r="BJ38" s="76" t="s">
        <v>14</v>
      </c>
      <c r="BK38" s="76" t="s">
        <v>15</v>
      </c>
      <c r="BL38" s="76" t="s">
        <v>16</v>
      </c>
      <c r="BM38" s="76"/>
      <c r="BN38" s="76" t="s">
        <v>17</v>
      </c>
      <c r="BO38" s="76"/>
      <c r="BP38" s="76" t="s">
        <v>27</v>
      </c>
      <c r="BQ38" s="76" t="s">
        <v>19</v>
      </c>
      <c r="BR38" s="76" t="s">
        <v>20</v>
      </c>
      <c r="BS38" s="76"/>
      <c r="BT38" s="76" t="s">
        <v>21</v>
      </c>
      <c r="BU38" s="76"/>
      <c r="BV38" s="77" t="s">
        <v>22</v>
      </c>
    </row>
    <row r="39" spans="51:74">
      <c r="AY39" t="s">
        <v>70</v>
      </c>
      <c r="BA39">
        <f>COUNTIF(BA3:BA14,"&gt;0")</f>
        <v>2</v>
      </c>
      <c r="BB39">
        <f>COUNTIF(BB3:BB14,"&gt;0")</f>
        <v>2</v>
      </c>
      <c r="BD39">
        <f>COUNTIF(BD3:BD14,"&gt;0")</f>
        <v>7</v>
      </c>
      <c r="BF39">
        <f>COUNTIF(BF3:BF14,"&gt;0")</f>
        <v>3</v>
      </c>
      <c r="BH39">
        <f t="shared" ref="BH39:BV39" si="58">COUNTIF(BH3:BH14,"&gt;0")</f>
        <v>0</v>
      </c>
      <c r="BI39">
        <f t="shared" si="58"/>
        <v>0</v>
      </c>
      <c r="BJ39">
        <f t="shared" si="58"/>
        <v>1</v>
      </c>
      <c r="BK39">
        <f t="shared" si="58"/>
        <v>0</v>
      </c>
      <c r="BL39">
        <f t="shared" si="58"/>
        <v>0</v>
      </c>
      <c r="BM39">
        <f t="shared" si="58"/>
        <v>0</v>
      </c>
      <c r="BN39">
        <f t="shared" si="58"/>
        <v>0</v>
      </c>
      <c r="BO39">
        <f t="shared" si="58"/>
        <v>0</v>
      </c>
      <c r="BP39">
        <f t="shared" si="58"/>
        <v>0</v>
      </c>
      <c r="BQ39">
        <f t="shared" si="58"/>
        <v>0</v>
      </c>
      <c r="BR39">
        <f t="shared" si="58"/>
        <v>3</v>
      </c>
      <c r="BS39">
        <f t="shared" si="58"/>
        <v>3</v>
      </c>
      <c r="BT39">
        <f t="shared" si="58"/>
        <v>3</v>
      </c>
      <c r="BU39">
        <f t="shared" si="58"/>
        <v>0</v>
      </c>
      <c r="BV39">
        <f t="shared" si="58"/>
        <v>0</v>
      </c>
    </row>
    <row r="40" spans="51:74">
      <c r="AY40" t="s">
        <v>71</v>
      </c>
      <c r="BA40" s="78">
        <f>BA39/$AZ$38*100</f>
        <v>20</v>
      </c>
      <c r="BB40" s="78">
        <f t="shared" ref="BB40:BV40" si="59">BB39/$AZ$38*100</f>
        <v>20</v>
      </c>
      <c r="BC40" s="78"/>
      <c r="BD40" s="78">
        <f t="shared" si="59"/>
        <v>70</v>
      </c>
      <c r="BE40" s="78"/>
      <c r="BF40" s="78">
        <f t="shared" si="59"/>
        <v>30</v>
      </c>
      <c r="BG40" s="78"/>
      <c r="BH40" s="78">
        <f t="shared" si="59"/>
        <v>0</v>
      </c>
      <c r="BI40" s="78">
        <f t="shared" si="59"/>
        <v>0</v>
      </c>
      <c r="BJ40" s="78">
        <f t="shared" si="59"/>
        <v>10</v>
      </c>
      <c r="BK40" s="78">
        <f t="shared" si="59"/>
        <v>0</v>
      </c>
      <c r="BL40" s="78">
        <f t="shared" si="59"/>
        <v>0</v>
      </c>
      <c r="BM40" s="78">
        <f t="shared" si="59"/>
        <v>0</v>
      </c>
      <c r="BN40" s="78">
        <f t="shared" si="59"/>
        <v>0</v>
      </c>
      <c r="BO40" s="78">
        <f t="shared" si="59"/>
        <v>0</v>
      </c>
      <c r="BP40" s="78">
        <f t="shared" si="59"/>
        <v>0</v>
      </c>
      <c r="BQ40" s="78">
        <f t="shared" si="59"/>
        <v>0</v>
      </c>
      <c r="BR40" s="78">
        <f t="shared" si="59"/>
        <v>30</v>
      </c>
      <c r="BS40" s="78">
        <f t="shared" si="59"/>
        <v>30</v>
      </c>
      <c r="BT40" s="78">
        <f t="shared" si="59"/>
        <v>30</v>
      </c>
      <c r="BU40" s="78">
        <f t="shared" si="59"/>
        <v>0</v>
      </c>
      <c r="BV40" s="78">
        <f t="shared" si="59"/>
        <v>0</v>
      </c>
    </row>
    <row r="41" spans="51:74" ht="15.75" thickBot="1">
      <c r="BA41" t="s">
        <v>29</v>
      </c>
      <c r="BK41" t="s">
        <v>52</v>
      </c>
      <c r="BQ41" t="s">
        <v>55</v>
      </c>
    </row>
    <row r="42" spans="51:74" ht="15.75" thickBot="1">
      <c r="AY42" t="s">
        <v>23</v>
      </c>
      <c r="BA42" s="148">
        <f>COUNTIF(BC3:BC14,"&gt;0")/$AZ$38*100</f>
        <v>40</v>
      </c>
      <c r="BB42" s="149"/>
      <c r="BC42" s="79"/>
      <c r="BJ42" t="s">
        <v>26</v>
      </c>
      <c r="BK42" s="148">
        <f>COUNTIF(BM3:BM14,"&gt;0")/$AZ$38*100</f>
        <v>0</v>
      </c>
      <c r="BL42" s="149"/>
      <c r="BM42" s="79"/>
      <c r="BP42" t="s">
        <v>28</v>
      </c>
      <c r="BQ42" s="148">
        <f>COUNTIF(BS3:BS14,"&gt;0")/$AZ$38*100</f>
        <v>30</v>
      </c>
      <c r="BR42" s="149"/>
      <c r="BS42" s="79"/>
    </row>
    <row r="43" spans="51:74" ht="15.75" thickBot="1">
      <c r="AY43" t="s">
        <v>24</v>
      </c>
      <c r="BA43" s="166">
        <f>COUNTIF(BE3:BE106,"&gt;0")/$AZ$38*100</f>
        <v>80</v>
      </c>
      <c r="BB43" s="167"/>
      <c r="BC43" s="167"/>
      <c r="BD43" s="168"/>
      <c r="BE43" s="79"/>
    </row>
    <row r="44" spans="51:74" ht="15.75" thickBot="1">
      <c r="AY44" t="s">
        <v>72</v>
      </c>
      <c r="BA44" s="148">
        <f>COUNTIF(BG3:BG14,"&gt;0")/$AZ$38*100</f>
        <v>80</v>
      </c>
      <c r="BB44" s="152"/>
      <c r="BC44" s="152"/>
      <c r="BD44" s="152"/>
      <c r="BE44" s="152"/>
      <c r="BF44" s="149"/>
      <c r="BG44" s="55"/>
    </row>
    <row r="45" spans="51:74" ht="15.75" thickBot="1"/>
    <row r="46" spans="51:74" ht="15.75" thickBot="1">
      <c r="AY46" t="s">
        <v>23</v>
      </c>
      <c r="BA46" s="148">
        <f>COUNTIF(BC3:BC14,"&gt;1")/$AZ$38*100</f>
        <v>10</v>
      </c>
      <c r="BB46" s="149"/>
    </row>
  </sheetData>
  <protectedRanges>
    <protectedRange password="E804" sqref="T95:AI95" name="Dados da produção_1"/>
  </protectedRanges>
  <mergeCells count="30">
    <mergeCell ref="AY20:BV20"/>
    <mergeCell ref="BW20:BX20"/>
    <mergeCell ref="E1:S1"/>
    <mergeCell ref="U1:AI1"/>
    <mergeCell ref="AK1:AY1"/>
    <mergeCell ref="BA1:BV1"/>
    <mergeCell ref="BW19:CA19"/>
    <mergeCell ref="BW21:BX21"/>
    <mergeCell ref="BW22:BX22"/>
    <mergeCell ref="BW23:BX23"/>
    <mergeCell ref="BW24:BW28"/>
    <mergeCell ref="BB25:BH25"/>
    <mergeCell ref="BB26:BH26"/>
    <mergeCell ref="BB27:BH27"/>
    <mergeCell ref="BA46:BB46"/>
    <mergeCell ref="CB19:CC19"/>
    <mergeCell ref="BA44:BF44"/>
    <mergeCell ref="AY30:BV30"/>
    <mergeCell ref="BA32:BB32"/>
    <mergeCell ref="BD32:BF32"/>
    <mergeCell ref="BA33:BB33"/>
    <mergeCell ref="BD33:BF33"/>
    <mergeCell ref="AY34:AZ34"/>
    <mergeCell ref="BA34:BB34"/>
    <mergeCell ref="BD34:BF34"/>
    <mergeCell ref="AY37:BV37"/>
    <mergeCell ref="BA42:BB42"/>
    <mergeCell ref="BK42:BL42"/>
    <mergeCell ref="BQ42:BR42"/>
    <mergeCell ref="BA43:BD43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S52"/>
  <sheetViews>
    <sheetView topLeftCell="AQ17" workbookViewId="0">
      <selection activeCell="BA53" sqref="BA53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0">
        <v>2010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57"/>
      <c r="T1" s="86"/>
      <c r="U1" s="154">
        <v>2011</v>
      </c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5"/>
      <c r="AJ1" s="2"/>
      <c r="AK1" s="181">
        <v>2012</v>
      </c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2"/>
      <c r="AZ1" s="3"/>
      <c r="BA1" s="183" t="s">
        <v>0</v>
      </c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4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7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RESUMOS!R3</f>
        <v>220</v>
      </c>
      <c r="CG2">
        <f>RESUMOS!S3</f>
        <v>280</v>
      </c>
      <c r="CI2">
        <f>RESUMOS!T3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7.25" customHeight="1" thickBot="1">
      <c r="A3" s="102" t="s">
        <v>38</v>
      </c>
      <c r="B3" s="95">
        <v>1</v>
      </c>
      <c r="C3" s="107" t="s">
        <v>89</v>
      </c>
      <c r="D3" s="107" t="s">
        <v>36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100" t="s">
        <v>74</v>
      </c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1</v>
      </c>
      <c r="BA3" s="28">
        <f t="shared" ref="BA3:BB18" si="0">SUM(E3,U3,AK3)</f>
        <v>0</v>
      </c>
      <c r="BB3" s="29">
        <f t="shared" si="0"/>
        <v>0</v>
      </c>
      <c r="BC3" s="29">
        <f>SUM(BA3:BB3)</f>
        <v>0</v>
      </c>
      <c r="BD3" s="29">
        <f t="shared" ref="BD3:BD20" si="1">SUM(G3,W3,AM3)</f>
        <v>0</v>
      </c>
      <c r="BE3" s="29">
        <f>SUM(BC3:BD3)</f>
        <v>0</v>
      </c>
      <c r="BF3" s="29">
        <f t="shared" ref="BF3:BF20" si="2">SUM(H3,X3,AN3)</f>
        <v>0</v>
      </c>
      <c r="BG3" s="29">
        <f>BA3+BB3+BD3+BF3</f>
        <v>0</v>
      </c>
      <c r="BH3" s="29">
        <f t="shared" ref="BH3:BJ20" si="3">SUM(I3,Y3,AO3)</f>
        <v>0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20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20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0</v>
      </c>
      <c r="CC3" s="30">
        <f>IF(AZ3&gt;0,SUM(BX3:CB3),"")</f>
        <v>0</v>
      </c>
      <c r="CD3" s="122">
        <f t="shared" ref="CD3:CD20" si="6">$CC3-(($CE$2/3)*$AZ3)</f>
        <v>-73.333333333333329</v>
      </c>
      <c r="CE3" s="22" t="str">
        <f>IF(AZ3=0," ",IF(CD3&gt;=0,3,"NAO"))</f>
        <v>NAO</v>
      </c>
      <c r="CF3" s="122">
        <f t="shared" ref="CF3:CF20" si="7">$CC3-(($CG$2/3)*$AZ3)</f>
        <v>-93.333333333333329</v>
      </c>
      <c r="CG3" s="22" t="str">
        <f>IF(AZ3=0," ",IF(CF3&gt;=0,4,"NAO"))</f>
        <v>NAO</v>
      </c>
      <c r="CH3" s="122">
        <f t="shared" ref="CH3:CH20" si="8">$CC3-(($CI$2/3)*$AZ3)</f>
        <v>-113.33333333333333</v>
      </c>
      <c r="CI3" s="22" t="str">
        <f>IF(AZ3=0," ",IF(CH3&gt;=0,5,"NAO"))</f>
        <v>NAO</v>
      </c>
      <c r="CJ3" s="22">
        <f t="shared" ref="CJ3:CJ20" si="9">(CC3)/(SUM($CC$3:$CC$20))*100</f>
        <v>0</v>
      </c>
      <c r="CK3" s="22">
        <f t="shared" ref="CK3:CK20" si="10">(CC3/(SUM($CC$3:$CC$20))*100)</f>
        <v>0</v>
      </c>
      <c r="CM3" s="22">
        <f t="shared" ref="CM3:CM20" si="11">BA3/(SUM(BA$3:BA$20)/100)</f>
        <v>0</v>
      </c>
      <c r="CN3" s="22">
        <f t="shared" ref="CN3:CN20" si="12">BB3/(SUM(BB$3:BB$20)/100)</f>
        <v>0</v>
      </c>
      <c r="CO3" s="22">
        <f t="shared" ref="CO3:CO20" si="13">BD3/(SUM(BD$3:BD$20)/100)</f>
        <v>0</v>
      </c>
      <c r="CP3" s="22">
        <f t="shared" ref="CP3:CP20" si="14">BF3/(SUM(BF$3:BF$20)/100)</f>
        <v>0</v>
      </c>
      <c r="CQ3" s="22">
        <f t="shared" ref="CQ3:CQ20" si="15">BH3/(SUM(BH$3:BH$20)/100)</f>
        <v>0</v>
      </c>
      <c r="CR3" s="22">
        <f t="shared" ref="CR3:CR20" si="16">BI3/(SUM(BI$3:BI$20)/100)</f>
        <v>0</v>
      </c>
      <c r="CS3" s="22" t="e">
        <f t="shared" ref="CS3:CS20" si="17">BJ3/(SUM(BJ$3:BJ$20)/100)</f>
        <v>#DIV/0!</v>
      </c>
      <c r="CT3" s="22" t="e">
        <f t="shared" ref="CT3:CT20" si="18">BK3/(SUM(BK$3:BK$20)/100)</f>
        <v>#DIV/0!</v>
      </c>
      <c r="CU3" s="22">
        <f t="shared" ref="CU3:CU20" si="19">BL3/(SUM(BL$3:BL$20)/100)</f>
        <v>0</v>
      </c>
      <c r="CV3" s="22">
        <f t="shared" ref="CV3:CV20" si="20">BN3/(SUM(BN$3:BN$20)/100)</f>
        <v>0</v>
      </c>
      <c r="CW3" s="22" t="e">
        <f t="shared" ref="CW3:CW20" si="21">BO3/(SUM(BO$3:BO$20)/100)</f>
        <v>#DIV/0!</v>
      </c>
      <c r="CX3" s="22" t="e">
        <f t="shared" ref="CX3:CX20" si="22">BP3/(SUM(BP$3:BP$20)/100)</f>
        <v>#DIV/0!</v>
      </c>
      <c r="CY3" s="22" t="e">
        <f t="shared" ref="CY3:CY20" si="23">BQ3/(SUM(BQ$3:BQ$20)/100)</f>
        <v>#DIV/0!</v>
      </c>
      <c r="CZ3" s="22">
        <f t="shared" ref="CZ3:CZ20" si="24">BR3/(SUM(BR$3:BR$20)/100)</f>
        <v>0</v>
      </c>
      <c r="DA3" s="22" t="e">
        <f t="shared" ref="DA3:DA20" si="25">BT3/(SUM(BT$3:BT$20)/100)</f>
        <v>#DIV/0!</v>
      </c>
      <c r="DB3" s="22">
        <f t="shared" ref="DB3:DB20" si="26">BU3/(SUM(BU$3:BU$20)/100)</f>
        <v>0</v>
      </c>
      <c r="DC3" s="22">
        <f t="shared" ref="DC3:DC20" si="27">BV3/(SUM(BV$3:BV$20)/100)</f>
        <v>0</v>
      </c>
      <c r="DE3" s="22">
        <f>COUNTIF(BA3,"&lt;&gt;0")</f>
        <v>0</v>
      </c>
      <c r="DF3" s="22">
        <f>COUNTIF(BB3,"&lt;&gt;0")</f>
        <v>0</v>
      </c>
      <c r="DG3" s="22">
        <f>COUNTIF(BD3,"&lt;&gt;0")</f>
        <v>0</v>
      </c>
      <c r="DH3" s="22">
        <f>COUNTIF(BF3,"&lt;&gt;0")</f>
        <v>0</v>
      </c>
      <c r="DI3" s="22">
        <f t="shared" ref="DI3:DM18" si="28">COUNTIF(BH3,"&lt;&gt;0")</f>
        <v>0</v>
      </c>
      <c r="DJ3" s="22">
        <f t="shared" si="28"/>
        <v>0</v>
      </c>
      <c r="DK3" s="22">
        <f t="shared" si="28"/>
        <v>0</v>
      </c>
      <c r="DL3" s="22">
        <f t="shared" si="28"/>
        <v>0</v>
      </c>
      <c r="DM3" s="22">
        <f t="shared" si="28"/>
        <v>0</v>
      </c>
      <c r="DN3" s="22">
        <f t="shared" ref="DN3:DN20" si="2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2" t="s">
        <v>38</v>
      </c>
      <c r="B4" s="95">
        <v>2</v>
      </c>
      <c r="C4" s="107" t="s">
        <v>90</v>
      </c>
      <c r="D4" s="107" t="s">
        <v>73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100" t="s">
        <v>74</v>
      </c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48"/>
      <c r="AK4" s="90"/>
      <c r="AL4" s="91"/>
      <c r="AM4" s="91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20" si="30">COUNTIF(D4:AY4,"P")</f>
        <v>0</v>
      </c>
      <c r="BA4" s="28">
        <f t="shared" si="0"/>
        <v>0</v>
      </c>
      <c r="BB4" s="29">
        <f t="shared" si="0"/>
        <v>0</v>
      </c>
      <c r="BC4" s="29">
        <f t="shared" ref="BC4:BC20" si="31">SUM(BA4:BB4)</f>
        <v>0</v>
      </c>
      <c r="BD4" s="29">
        <f t="shared" si="1"/>
        <v>0</v>
      </c>
      <c r="BE4" s="29">
        <f t="shared" ref="BE4:BE20" si="32">SUM(BC4:BD4)</f>
        <v>0</v>
      </c>
      <c r="BF4" s="29">
        <f t="shared" si="2"/>
        <v>0</v>
      </c>
      <c r="BG4" s="29">
        <f t="shared" ref="BG4:BG20" si="33">BA4+BB4+BD4+BF4</f>
        <v>0</v>
      </c>
      <c r="BH4" s="29">
        <f t="shared" si="3"/>
        <v>0</v>
      </c>
      <c r="BI4" s="29">
        <f t="shared" si="3"/>
        <v>0</v>
      </c>
      <c r="BJ4" s="29">
        <f t="shared" si="3"/>
        <v>0</v>
      </c>
      <c r="BK4" s="29">
        <f t="shared" ref="BK4:BL20" si="34">SUM(AR4,AB4,L4)</f>
        <v>0</v>
      </c>
      <c r="BL4" s="29">
        <f t="shared" si="34"/>
        <v>0</v>
      </c>
      <c r="BM4" s="29">
        <f t="shared" ref="BM4:BM20" si="35">SUM(BK4:BL4)</f>
        <v>0</v>
      </c>
      <c r="BN4" s="29">
        <f t="shared" si="4"/>
        <v>0</v>
      </c>
      <c r="BO4" s="29">
        <f t="shared" si="4"/>
        <v>0</v>
      </c>
      <c r="BP4" s="29">
        <f t="shared" ref="BP4:BP20" si="36">IF(BO4&gt;=3,3,BO4)</f>
        <v>0</v>
      </c>
      <c r="BQ4" s="29">
        <f t="shared" ref="BQ4:BR20" si="37">SUM(AV4,AF4,P4)</f>
        <v>0</v>
      </c>
      <c r="BR4" s="29">
        <f t="shared" si="37"/>
        <v>0</v>
      </c>
      <c r="BS4" s="29">
        <f t="shared" ref="BS4:BS20" si="38">SUM(BQ4:BR4)</f>
        <v>0</v>
      </c>
      <c r="BT4" s="29">
        <f t="shared" si="5"/>
        <v>0</v>
      </c>
      <c r="BU4" s="30">
        <f t="shared" si="5"/>
        <v>0</v>
      </c>
      <c r="BV4" s="30">
        <f t="shared" ref="BV4:BV20" si="39">IF(BU4&gt;=3,3,BU4)</f>
        <v>0</v>
      </c>
      <c r="BX4" s="28">
        <f t="shared" ref="BX4:BX20" si="40">(BA4*100)+(BB4*80)+(BD4*60)+(BF4*40)+(BH4*20)</f>
        <v>0</v>
      </c>
      <c r="BY4" s="29">
        <f t="shared" ref="BY4:BY20" si="41">IF(BI4&gt;3,30,BI4*10)</f>
        <v>0</v>
      </c>
      <c r="BZ4" s="29">
        <f t="shared" ref="BZ4:BZ20" si="42">IF(BJ4&gt;3,15,BJ4*5)</f>
        <v>0</v>
      </c>
      <c r="CA4" s="29">
        <f t="shared" ref="CA4:CA20" si="43">(BK4*200)+(BL4*100)+(BN4*50)+(BP4*20)</f>
        <v>0</v>
      </c>
      <c r="CB4" s="29">
        <f t="shared" ref="CB4:CB20" si="44">(BQ4*100)+(BR4*50)+(BT4*25)+(BV4*10)</f>
        <v>0</v>
      </c>
      <c r="CC4" s="30" t="str">
        <f t="shared" ref="CC4:CC20" si="45">IF(AZ4&gt;0,SUM(BX4:CB4),"")</f>
        <v/>
      </c>
      <c r="CD4" s="122" t="e">
        <f t="shared" si="6"/>
        <v>#VALUE!</v>
      </c>
      <c r="CE4" s="22" t="str">
        <f t="shared" ref="CE4:CE20" si="46">IF(AZ4=0," ",IF(CD4&gt;=0,3,"NAO"))</f>
        <v xml:space="preserve"> </v>
      </c>
      <c r="CF4" s="122" t="e">
        <f t="shared" si="7"/>
        <v>#VALUE!</v>
      </c>
      <c r="CG4" s="22" t="str">
        <f t="shared" ref="CG4:CG20" si="47">IF(AZ4=0," ",IF(CF4&gt;=0,4,"NAO"))</f>
        <v xml:space="preserve"> </v>
      </c>
      <c r="CH4" s="122" t="e">
        <f t="shared" si="8"/>
        <v>#VALUE!</v>
      </c>
      <c r="CI4" s="22" t="str">
        <f t="shared" ref="CI4:CI20" si="48">IF(AZ4=0," ",IF(CH4&gt;=0,5,"NAO"))</f>
        <v xml:space="preserve"> </v>
      </c>
      <c r="CJ4" s="22" t="e">
        <f t="shared" si="9"/>
        <v>#VALUE!</v>
      </c>
      <c r="CK4" s="22" t="e">
        <f t="shared" si="10"/>
        <v>#VALUE!</v>
      </c>
      <c r="CM4" s="22">
        <f t="shared" si="11"/>
        <v>0</v>
      </c>
      <c r="CN4" s="22">
        <f t="shared" si="12"/>
        <v>0</v>
      </c>
      <c r="CO4" s="22">
        <f t="shared" si="13"/>
        <v>0</v>
      </c>
      <c r="CP4" s="22">
        <f t="shared" si="14"/>
        <v>0</v>
      </c>
      <c r="CQ4" s="22">
        <f t="shared" si="15"/>
        <v>0</v>
      </c>
      <c r="CR4" s="22">
        <f t="shared" si="16"/>
        <v>0</v>
      </c>
      <c r="CS4" s="22" t="e">
        <f t="shared" si="17"/>
        <v>#DIV/0!</v>
      </c>
      <c r="CT4" s="22" t="e">
        <f t="shared" si="18"/>
        <v>#DIV/0!</v>
      </c>
      <c r="CU4" s="22">
        <f t="shared" si="19"/>
        <v>0</v>
      </c>
      <c r="CV4" s="22">
        <f t="shared" si="20"/>
        <v>0</v>
      </c>
      <c r="CW4" s="22" t="e">
        <f t="shared" si="21"/>
        <v>#DIV/0!</v>
      </c>
      <c r="CX4" s="22" t="e">
        <f t="shared" si="22"/>
        <v>#DIV/0!</v>
      </c>
      <c r="CY4" s="22" t="e">
        <f t="shared" si="23"/>
        <v>#DIV/0!</v>
      </c>
      <c r="CZ4" s="22">
        <f t="shared" si="24"/>
        <v>0</v>
      </c>
      <c r="DA4" s="22" t="e">
        <f t="shared" si="25"/>
        <v>#DIV/0!</v>
      </c>
      <c r="DB4" s="22">
        <f t="shared" si="26"/>
        <v>0</v>
      </c>
      <c r="DC4" s="22">
        <f t="shared" si="27"/>
        <v>0</v>
      </c>
      <c r="DE4" s="22">
        <f t="shared" ref="DE4:DF20" si="49">COUNTIF(BA4,"&lt;&gt;0")</f>
        <v>0</v>
      </c>
      <c r="DF4" s="22">
        <f t="shared" si="49"/>
        <v>0</v>
      </c>
      <c r="DG4" s="22">
        <f t="shared" ref="DG4:DG20" si="50">COUNTIF(BD4,"&lt;&gt;0")</f>
        <v>0</v>
      </c>
      <c r="DH4" s="22">
        <f t="shared" ref="DH4:DH20" si="51">COUNTIF(BF4,"&lt;&gt;0")</f>
        <v>0</v>
      </c>
      <c r="DI4" s="22">
        <f t="shared" si="28"/>
        <v>0</v>
      </c>
      <c r="DJ4" s="22">
        <f t="shared" si="28"/>
        <v>0</v>
      </c>
      <c r="DK4" s="22">
        <f t="shared" si="28"/>
        <v>0</v>
      </c>
      <c r="DL4" s="22">
        <f t="shared" si="28"/>
        <v>0</v>
      </c>
      <c r="DM4" s="22">
        <f t="shared" si="28"/>
        <v>0</v>
      </c>
      <c r="DN4" s="22">
        <f t="shared" si="29"/>
        <v>0</v>
      </c>
      <c r="DO4" s="22">
        <f t="shared" ref="DO4:DQ20" si="52">COUNTIF(BP4,"&lt;&gt;0")</f>
        <v>0</v>
      </c>
      <c r="DP4" s="22">
        <f t="shared" si="52"/>
        <v>0</v>
      </c>
      <c r="DQ4" s="22">
        <f t="shared" si="52"/>
        <v>0</v>
      </c>
      <c r="DR4" s="22">
        <f t="shared" ref="DR4:DR20" si="53">COUNTIF(BT4,"&lt;&gt;0")</f>
        <v>0</v>
      </c>
      <c r="DS4" s="22">
        <f t="shared" ref="DS4:DS20" si="54">COUNTIF(BV4,"&lt;&gt;0")</f>
        <v>0</v>
      </c>
    </row>
    <row r="5" spans="1:123" s="22" customFormat="1" ht="15.75" thickBot="1">
      <c r="A5" s="102" t="s">
        <v>38</v>
      </c>
      <c r="B5" s="95">
        <v>3</v>
      </c>
      <c r="C5" s="107" t="s">
        <v>91</v>
      </c>
      <c r="D5" s="107" t="s">
        <v>73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100" t="s">
        <v>74</v>
      </c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48"/>
      <c r="AK5" s="92"/>
      <c r="AL5" s="93"/>
      <c r="AM5" s="83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0</v>
      </c>
      <c r="BA5" s="28">
        <f t="shared" si="0"/>
        <v>0</v>
      </c>
      <c r="BB5" s="29">
        <f t="shared" si="0"/>
        <v>0</v>
      </c>
      <c r="BC5" s="29">
        <f t="shared" si="31"/>
        <v>0</v>
      </c>
      <c r="BD5" s="29">
        <f t="shared" si="1"/>
        <v>0</v>
      </c>
      <c r="BE5" s="29">
        <f t="shared" si="32"/>
        <v>0</v>
      </c>
      <c r="BF5" s="29">
        <f t="shared" si="2"/>
        <v>0</v>
      </c>
      <c r="BG5" s="29">
        <f t="shared" si="33"/>
        <v>0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34"/>
        <v>0</v>
      </c>
      <c r="BL5" s="29">
        <f t="shared" si="34"/>
        <v>0</v>
      </c>
      <c r="BM5" s="29">
        <f t="shared" si="35"/>
        <v>0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0</v>
      </c>
      <c r="BU5" s="30">
        <f t="shared" si="5"/>
        <v>0</v>
      </c>
      <c r="BV5" s="30">
        <f t="shared" si="39"/>
        <v>0</v>
      </c>
      <c r="BX5" s="28">
        <f t="shared" si="40"/>
        <v>0</v>
      </c>
      <c r="BY5" s="29">
        <f t="shared" si="41"/>
        <v>0</v>
      </c>
      <c r="BZ5" s="29">
        <f t="shared" si="42"/>
        <v>0</v>
      </c>
      <c r="CA5" s="29">
        <f t="shared" si="43"/>
        <v>0</v>
      </c>
      <c r="CB5" s="29">
        <f t="shared" si="44"/>
        <v>0</v>
      </c>
      <c r="CC5" s="30" t="str">
        <f t="shared" si="45"/>
        <v/>
      </c>
      <c r="CD5" s="122" t="e">
        <f t="shared" si="6"/>
        <v>#VALUE!</v>
      </c>
      <c r="CE5" s="22" t="str">
        <f t="shared" si="46"/>
        <v xml:space="preserve"> </v>
      </c>
      <c r="CF5" s="122" t="e">
        <f t="shared" si="7"/>
        <v>#VALUE!</v>
      </c>
      <c r="CG5" s="22" t="str">
        <f t="shared" si="47"/>
        <v xml:space="preserve"> </v>
      </c>
      <c r="CH5" s="122" t="e">
        <f t="shared" si="8"/>
        <v>#VALUE!</v>
      </c>
      <c r="CI5" s="22" t="str">
        <f t="shared" si="48"/>
        <v xml:space="preserve"> </v>
      </c>
      <c r="CJ5" s="22" t="e">
        <f t="shared" si="9"/>
        <v>#VALUE!</v>
      </c>
      <c r="CK5" s="22" t="e">
        <f t="shared" si="10"/>
        <v>#VALUE!</v>
      </c>
      <c r="CM5" s="22">
        <f t="shared" si="11"/>
        <v>0</v>
      </c>
      <c r="CN5" s="22">
        <f t="shared" si="12"/>
        <v>0</v>
      </c>
      <c r="CO5" s="22">
        <f t="shared" si="13"/>
        <v>0</v>
      </c>
      <c r="CP5" s="22">
        <f t="shared" si="14"/>
        <v>0</v>
      </c>
      <c r="CQ5" s="22">
        <f t="shared" si="15"/>
        <v>0</v>
      </c>
      <c r="CR5" s="22">
        <f t="shared" si="16"/>
        <v>0</v>
      </c>
      <c r="CS5" s="22" t="e">
        <f t="shared" si="17"/>
        <v>#DIV/0!</v>
      </c>
      <c r="CT5" s="22" t="e">
        <f t="shared" si="18"/>
        <v>#DIV/0!</v>
      </c>
      <c r="CU5" s="22">
        <f t="shared" si="19"/>
        <v>0</v>
      </c>
      <c r="CV5" s="22">
        <f t="shared" si="20"/>
        <v>0</v>
      </c>
      <c r="CW5" s="22" t="e">
        <f t="shared" si="21"/>
        <v>#DIV/0!</v>
      </c>
      <c r="CX5" s="22" t="e">
        <f t="shared" si="22"/>
        <v>#DIV/0!</v>
      </c>
      <c r="CY5" s="22" t="e">
        <f t="shared" si="23"/>
        <v>#DIV/0!</v>
      </c>
      <c r="CZ5" s="22">
        <f t="shared" si="24"/>
        <v>0</v>
      </c>
      <c r="DA5" s="22" t="e">
        <f t="shared" si="25"/>
        <v>#DIV/0!</v>
      </c>
      <c r="DB5" s="22">
        <f t="shared" si="26"/>
        <v>0</v>
      </c>
      <c r="DC5" s="22">
        <f t="shared" si="27"/>
        <v>0</v>
      </c>
      <c r="DE5" s="22">
        <f t="shared" si="49"/>
        <v>0</v>
      </c>
      <c r="DF5" s="22">
        <f t="shared" si="49"/>
        <v>0</v>
      </c>
      <c r="DG5" s="22">
        <f t="shared" si="50"/>
        <v>0</v>
      </c>
      <c r="DH5" s="22">
        <f t="shared" si="51"/>
        <v>0</v>
      </c>
      <c r="DI5" s="22">
        <f t="shared" si="28"/>
        <v>0</v>
      </c>
      <c r="DJ5" s="22">
        <f t="shared" si="28"/>
        <v>0</v>
      </c>
      <c r="DK5" s="22">
        <f t="shared" si="28"/>
        <v>0</v>
      </c>
      <c r="DL5" s="22">
        <f t="shared" si="28"/>
        <v>0</v>
      </c>
      <c r="DM5" s="22">
        <f t="shared" si="28"/>
        <v>0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0</v>
      </c>
      <c r="DS5" s="22">
        <f t="shared" si="54"/>
        <v>0</v>
      </c>
    </row>
    <row r="6" spans="1:123" s="22" customFormat="1" ht="15.75" thickBot="1">
      <c r="A6" s="102" t="s">
        <v>38</v>
      </c>
      <c r="B6" s="95">
        <v>4</v>
      </c>
      <c r="C6" s="107" t="s">
        <v>92</v>
      </c>
      <c r="D6" s="107" t="s">
        <v>36</v>
      </c>
      <c r="E6" s="31"/>
      <c r="F6" s="31">
        <v>2</v>
      </c>
      <c r="G6" s="31">
        <v>8</v>
      </c>
      <c r="H6" s="31">
        <v>2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100" t="s">
        <v>75</v>
      </c>
      <c r="U6" s="31"/>
      <c r="V6" s="31">
        <v>3</v>
      </c>
      <c r="W6" s="31">
        <v>3</v>
      </c>
      <c r="X6" s="31">
        <v>2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48"/>
      <c r="AK6" s="90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2</v>
      </c>
      <c r="BA6" s="28">
        <f t="shared" si="0"/>
        <v>0</v>
      </c>
      <c r="BB6" s="29">
        <f t="shared" si="0"/>
        <v>5</v>
      </c>
      <c r="BC6" s="29">
        <f t="shared" si="31"/>
        <v>5</v>
      </c>
      <c r="BD6" s="29">
        <f t="shared" si="1"/>
        <v>11</v>
      </c>
      <c r="BE6" s="29">
        <f t="shared" si="32"/>
        <v>16</v>
      </c>
      <c r="BF6" s="29">
        <f t="shared" si="2"/>
        <v>4</v>
      </c>
      <c r="BG6" s="29">
        <f t="shared" si="33"/>
        <v>20</v>
      </c>
      <c r="BH6" s="29">
        <f t="shared" si="3"/>
        <v>0</v>
      </c>
      <c r="BI6" s="29">
        <f t="shared" si="3"/>
        <v>0</v>
      </c>
      <c r="BJ6" s="29">
        <f t="shared" si="3"/>
        <v>0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0</v>
      </c>
      <c r="BP6" s="29">
        <f t="shared" si="36"/>
        <v>0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0</v>
      </c>
      <c r="BU6" s="30">
        <f t="shared" si="5"/>
        <v>0</v>
      </c>
      <c r="BV6" s="30">
        <f t="shared" si="39"/>
        <v>0</v>
      </c>
      <c r="BX6" s="28">
        <f t="shared" si="40"/>
        <v>1220</v>
      </c>
      <c r="BY6" s="29">
        <f t="shared" si="41"/>
        <v>0</v>
      </c>
      <c r="BZ6" s="29">
        <f t="shared" si="42"/>
        <v>0</v>
      </c>
      <c r="CA6" s="29">
        <f t="shared" si="43"/>
        <v>0</v>
      </c>
      <c r="CB6" s="29">
        <f t="shared" si="44"/>
        <v>0</v>
      </c>
      <c r="CC6" s="30">
        <f t="shared" si="45"/>
        <v>1220</v>
      </c>
      <c r="CD6" s="122">
        <f t="shared" si="6"/>
        <v>1073.3333333333333</v>
      </c>
      <c r="CE6" s="22">
        <f t="shared" si="46"/>
        <v>3</v>
      </c>
      <c r="CF6" s="122">
        <f t="shared" si="7"/>
        <v>1033.3333333333333</v>
      </c>
      <c r="CG6" s="22">
        <f t="shared" si="47"/>
        <v>4</v>
      </c>
      <c r="CH6" s="122">
        <f t="shared" si="8"/>
        <v>993.33333333333337</v>
      </c>
      <c r="CI6" s="22">
        <f t="shared" si="48"/>
        <v>5</v>
      </c>
      <c r="CJ6" s="22">
        <f t="shared" si="9"/>
        <v>15.966496531867557</v>
      </c>
      <c r="CK6" s="22">
        <f t="shared" si="10"/>
        <v>15.966496531867557</v>
      </c>
      <c r="CM6" s="22">
        <f t="shared" si="11"/>
        <v>0</v>
      </c>
      <c r="CN6" s="22">
        <f t="shared" si="12"/>
        <v>16.129032258064516</v>
      </c>
      <c r="CO6" s="22">
        <f t="shared" si="13"/>
        <v>15.492957746478874</v>
      </c>
      <c r="CP6" s="22">
        <f t="shared" si="14"/>
        <v>57.142857142857139</v>
      </c>
      <c r="CQ6" s="22">
        <f t="shared" si="15"/>
        <v>0</v>
      </c>
      <c r="CR6" s="22">
        <f t="shared" si="16"/>
        <v>0</v>
      </c>
      <c r="CS6" s="22" t="e">
        <f t="shared" si="17"/>
        <v>#DIV/0!</v>
      </c>
      <c r="CT6" s="22" t="e">
        <f t="shared" si="18"/>
        <v>#DIV/0!</v>
      </c>
      <c r="CU6" s="22">
        <f t="shared" si="19"/>
        <v>0</v>
      </c>
      <c r="CV6" s="22">
        <f t="shared" si="20"/>
        <v>0</v>
      </c>
      <c r="CW6" s="22" t="e">
        <f t="shared" si="21"/>
        <v>#DIV/0!</v>
      </c>
      <c r="CX6" s="22" t="e">
        <f t="shared" si="22"/>
        <v>#DIV/0!</v>
      </c>
      <c r="CY6" s="22" t="e">
        <f t="shared" si="23"/>
        <v>#DIV/0!</v>
      </c>
      <c r="CZ6" s="22">
        <f t="shared" si="24"/>
        <v>0</v>
      </c>
      <c r="DA6" s="22" t="e">
        <f t="shared" si="25"/>
        <v>#DIV/0!</v>
      </c>
      <c r="DB6" s="22">
        <f t="shared" si="26"/>
        <v>0</v>
      </c>
      <c r="DC6" s="22">
        <f t="shared" si="27"/>
        <v>0</v>
      </c>
      <c r="DE6" s="22">
        <f t="shared" si="49"/>
        <v>0</v>
      </c>
      <c r="DF6" s="22">
        <f t="shared" si="49"/>
        <v>1</v>
      </c>
      <c r="DG6" s="22">
        <f t="shared" si="50"/>
        <v>1</v>
      </c>
      <c r="DH6" s="22">
        <f t="shared" si="51"/>
        <v>1</v>
      </c>
      <c r="DI6" s="22">
        <f t="shared" si="28"/>
        <v>0</v>
      </c>
      <c r="DJ6" s="22">
        <f t="shared" si="28"/>
        <v>0</v>
      </c>
      <c r="DK6" s="22">
        <f t="shared" si="28"/>
        <v>0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0</v>
      </c>
      <c r="DP6" s="22">
        <f t="shared" si="52"/>
        <v>0</v>
      </c>
      <c r="DQ6" s="22">
        <f t="shared" si="52"/>
        <v>0</v>
      </c>
      <c r="DR6" s="22">
        <f t="shared" si="53"/>
        <v>0</v>
      </c>
      <c r="DS6" s="22">
        <f t="shared" si="54"/>
        <v>0</v>
      </c>
    </row>
    <row r="7" spans="1:123" s="22" customFormat="1" ht="15.75" thickBot="1">
      <c r="A7" s="102" t="s">
        <v>38</v>
      </c>
      <c r="B7" s="95">
        <v>5</v>
      </c>
      <c r="C7" s="107" t="s">
        <v>93</v>
      </c>
      <c r="D7" s="107" t="s">
        <v>36</v>
      </c>
      <c r="E7" s="31"/>
      <c r="F7" s="31">
        <v>2</v>
      </c>
      <c r="G7" s="31">
        <v>1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100" t="s">
        <v>75</v>
      </c>
      <c r="U7" s="31"/>
      <c r="V7" s="31"/>
      <c r="W7" s="31">
        <v>2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>
        <v>1</v>
      </c>
      <c r="AJ7" s="48"/>
      <c r="AK7" s="90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2</v>
      </c>
      <c r="BA7" s="28">
        <f t="shared" si="0"/>
        <v>0</v>
      </c>
      <c r="BB7" s="29">
        <f t="shared" si="0"/>
        <v>2</v>
      </c>
      <c r="BC7" s="29">
        <f t="shared" si="31"/>
        <v>2</v>
      </c>
      <c r="BD7" s="29">
        <f t="shared" si="1"/>
        <v>3</v>
      </c>
      <c r="BE7" s="29">
        <f t="shared" si="32"/>
        <v>5</v>
      </c>
      <c r="BF7" s="29">
        <f t="shared" si="2"/>
        <v>0</v>
      </c>
      <c r="BG7" s="29">
        <f t="shared" si="33"/>
        <v>5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0</v>
      </c>
      <c r="BP7" s="29">
        <f t="shared" si="36"/>
        <v>0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1</v>
      </c>
      <c r="BV7" s="30">
        <f t="shared" si="39"/>
        <v>1</v>
      </c>
      <c r="BX7" s="28">
        <f t="shared" si="40"/>
        <v>340</v>
      </c>
      <c r="BY7" s="29">
        <f t="shared" si="41"/>
        <v>0</v>
      </c>
      <c r="BZ7" s="29">
        <f t="shared" si="42"/>
        <v>0</v>
      </c>
      <c r="CA7" s="29">
        <f t="shared" si="43"/>
        <v>0</v>
      </c>
      <c r="CB7" s="29">
        <f t="shared" si="44"/>
        <v>10</v>
      </c>
      <c r="CC7" s="30">
        <f t="shared" si="45"/>
        <v>350</v>
      </c>
      <c r="CD7" s="122">
        <f t="shared" si="6"/>
        <v>203.33333333333334</v>
      </c>
      <c r="CE7" s="22">
        <f t="shared" si="46"/>
        <v>3</v>
      </c>
      <c r="CF7" s="122">
        <f t="shared" si="7"/>
        <v>163.33333333333334</v>
      </c>
      <c r="CG7" s="22">
        <f t="shared" si="47"/>
        <v>4</v>
      </c>
      <c r="CH7" s="122">
        <f t="shared" si="8"/>
        <v>123.33333333333334</v>
      </c>
      <c r="CI7" s="22">
        <f t="shared" si="48"/>
        <v>5</v>
      </c>
      <c r="CJ7" s="22">
        <f t="shared" si="9"/>
        <v>4.5805522837324961</v>
      </c>
      <c r="CK7" s="22">
        <f t="shared" si="10"/>
        <v>4.5805522837324961</v>
      </c>
      <c r="CM7" s="22">
        <f t="shared" si="11"/>
        <v>0</v>
      </c>
      <c r="CN7" s="22">
        <f t="shared" si="12"/>
        <v>6.4516129032258069</v>
      </c>
      <c r="CO7" s="22">
        <f t="shared" si="13"/>
        <v>4.2253521126760569</v>
      </c>
      <c r="CP7" s="22">
        <f t="shared" si="14"/>
        <v>0</v>
      </c>
      <c r="CQ7" s="22">
        <f t="shared" si="15"/>
        <v>0</v>
      </c>
      <c r="CR7" s="22">
        <f t="shared" si="16"/>
        <v>0</v>
      </c>
      <c r="CS7" s="22" t="e">
        <f t="shared" si="17"/>
        <v>#DIV/0!</v>
      </c>
      <c r="CT7" s="22" t="e">
        <f t="shared" si="18"/>
        <v>#DIV/0!</v>
      </c>
      <c r="CU7" s="22">
        <f t="shared" si="19"/>
        <v>0</v>
      </c>
      <c r="CV7" s="22">
        <f t="shared" si="20"/>
        <v>0</v>
      </c>
      <c r="CW7" s="22" t="e">
        <f t="shared" si="21"/>
        <v>#DIV/0!</v>
      </c>
      <c r="CX7" s="22" t="e">
        <f t="shared" si="22"/>
        <v>#DIV/0!</v>
      </c>
      <c r="CY7" s="22" t="e">
        <f t="shared" si="23"/>
        <v>#DIV/0!</v>
      </c>
      <c r="CZ7" s="22">
        <f t="shared" si="24"/>
        <v>0</v>
      </c>
      <c r="DA7" s="22" t="e">
        <f t="shared" si="25"/>
        <v>#DIV/0!</v>
      </c>
      <c r="DB7" s="22">
        <f t="shared" si="26"/>
        <v>10.989010989010989</v>
      </c>
      <c r="DC7" s="22">
        <f t="shared" si="27"/>
        <v>10.989010989010989</v>
      </c>
      <c r="DE7" s="22">
        <f t="shared" si="49"/>
        <v>0</v>
      </c>
      <c r="DF7" s="22">
        <f t="shared" si="49"/>
        <v>1</v>
      </c>
      <c r="DG7" s="22">
        <f t="shared" si="50"/>
        <v>1</v>
      </c>
      <c r="DH7" s="22">
        <f t="shared" si="51"/>
        <v>0</v>
      </c>
      <c r="DI7" s="22">
        <f t="shared" si="28"/>
        <v>0</v>
      </c>
      <c r="DJ7" s="22">
        <f t="shared" si="28"/>
        <v>0</v>
      </c>
      <c r="DK7" s="22">
        <f t="shared" si="28"/>
        <v>0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0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1</v>
      </c>
    </row>
    <row r="8" spans="1:123" s="22" customFormat="1" ht="15.75" thickBot="1">
      <c r="A8" s="102" t="s">
        <v>38</v>
      </c>
      <c r="B8" s="95">
        <v>6</v>
      </c>
      <c r="C8" s="107" t="s">
        <v>94</v>
      </c>
      <c r="D8" s="107" t="s">
        <v>73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100" t="s">
        <v>74</v>
      </c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48"/>
      <c r="AK8" s="90"/>
      <c r="AL8" s="31"/>
      <c r="AM8" s="93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0</v>
      </c>
      <c r="BA8" s="28">
        <f t="shared" si="0"/>
        <v>0</v>
      </c>
      <c r="BB8" s="29">
        <f t="shared" si="0"/>
        <v>0</v>
      </c>
      <c r="BC8" s="29">
        <f t="shared" si="31"/>
        <v>0</v>
      </c>
      <c r="BD8" s="29">
        <f t="shared" si="1"/>
        <v>0</v>
      </c>
      <c r="BE8" s="29">
        <f t="shared" si="32"/>
        <v>0</v>
      </c>
      <c r="BF8" s="29">
        <f t="shared" si="2"/>
        <v>0</v>
      </c>
      <c r="BG8" s="29">
        <f t="shared" si="33"/>
        <v>0</v>
      </c>
      <c r="BH8" s="29">
        <f t="shared" si="3"/>
        <v>0</v>
      </c>
      <c r="BI8" s="29">
        <f t="shared" si="3"/>
        <v>0</v>
      </c>
      <c r="BJ8" s="29">
        <f t="shared" si="3"/>
        <v>0</v>
      </c>
      <c r="BK8" s="29">
        <f t="shared" si="34"/>
        <v>0</v>
      </c>
      <c r="BL8" s="29">
        <f t="shared" si="34"/>
        <v>0</v>
      </c>
      <c r="BM8" s="29">
        <f t="shared" si="35"/>
        <v>0</v>
      </c>
      <c r="BN8" s="29">
        <f t="shared" si="4"/>
        <v>0</v>
      </c>
      <c r="BO8" s="29">
        <f t="shared" si="4"/>
        <v>0</v>
      </c>
      <c r="BP8" s="29">
        <f t="shared" si="36"/>
        <v>0</v>
      </c>
      <c r="BQ8" s="29">
        <f t="shared" si="37"/>
        <v>0</v>
      </c>
      <c r="BR8" s="29">
        <f t="shared" si="37"/>
        <v>0</v>
      </c>
      <c r="BS8" s="29">
        <f t="shared" si="38"/>
        <v>0</v>
      </c>
      <c r="BT8" s="29">
        <f t="shared" si="5"/>
        <v>0</v>
      </c>
      <c r="BU8" s="30">
        <f t="shared" si="5"/>
        <v>0</v>
      </c>
      <c r="BV8" s="30">
        <f t="shared" si="39"/>
        <v>0</v>
      </c>
      <c r="BX8" s="28">
        <f t="shared" si="40"/>
        <v>0</v>
      </c>
      <c r="BY8" s="29">
        <f t="shared" si="41"/>
        <v>0</v>
      </c>
      <c r="BZ8" s="29">
        <f t="shared" si="42"/>
        <v>0</v>
      </c>
      <c r="CA8" s="29">
        <f t="shared" si="43"/>
        <v>0</v>
      </c>
      <c r="CB8" s="29">
        <f t="shared" si="44"/>
        <v>0</v>
      </c>
      <c r="CC8" s="30" t="str">
        <f t="shared" si="45"/>
        <v/>
      </c>
      <c r="CD8" s="122" t="e">
        <f t="shared" si="6"/>
        <v>#VALUE!</v>
      </c>
      <c r="CE8" s="22" t="str">
        <f t="shared" si="46"/>
        <v xml:space="preserve"> </v>
      </c>
      <c r="CF8" s="122" t="e">
        <f t="shared" si="7"/>
        <v>#VALUE!</v>
      </c>
      <c r="CG8" s="22" t="str">
        <f t="shared" si="47"/>
        <v xml:space="preserve"> </v>
      </c>
      <c r="CH8" s="122" t="e">
        <f t="shared" si="8"/>
        <v>#VALUE!</v>
      </c>
      <c r="CI8" s="22" t="str">
        <f t="shared" si="48"/>
        <v xml:space="preserve"> </v>
      </c>
      <c r="CJ8" s="22" t="e">
        <f t="shared" si="9"/>
        <v>#VALUE!</v>
      </c>
      <c r="CK8" s="22" t="e">
        <f t="shared" si="10"/>
        <v>#VALUE!</v>
      </c>
      <c r="CM8" s="22">
        <f t="shared" si="11"/>
        <v>0</v>
      </c>
      <c r="CN8" s="22">
        <f t="shared" si="12"/>
        <v>0</v>
      </c>
      <c r="CO8" s="22">
        <f t="shared" si="13"/>
        <v>0</v>
      </c>
      <c r="CP8" s="22">
        <f t="shared" si="14"/>
        <v>0</v>
      </c>
      <c r="CQ8" s="22">
        <f t="shared" si="15"/>
        <v>0</v>
      </c>
      <c r="CR8" s="22">
        <f t="shared" si="16"/>
        <v>0</v>
      </c>
      <c r="CS8" s="22" t="e">
        <f t="shared" si="17"/>
        <v>#DIV/0!</v>
      </c>
      <c r="CT8" s="22" t="e">
        <f t="shared" si="18"/>
        <v>#DIV/0!</v>
      </c>
      <c r="CU8" s="22">
        <f t="shared" si="19"/>
        <v>0</v>
      </c>
      <c r="CV8" s="22">
        <f t="shared" si="20"/>
        <v>0</v>
      </c>
      <c r="CW8" s="22" t="e">
        <f t="shared" si="21"/>
        <v>#DIV/0!</v>
      </c>
      <c r="CX8" s="22" t="e">
        <f t="shared" si="22"/>
        <v>#DIV/0!</v>
      </c>
      <c r="CY8" s="22" t="e">
        <f t="shared" si="23"/>
        <v>#DIV/0!</v>
      </c>
      <c r="CZ8" s="22">
        <f t="shared" si="24"/>
        <v>0</v>
      </c>
      <c r="DA8" s="22" t="e">
        <f t="shared" si="25"/>
        <v>#DIV/0!</v>
      </c>
      <c r="DB8" s="22">
        <f t="shared" si="26"/>
        <v>0</v>
      </c>
      <c r="DC8" s="22">
        <f t="shared" si="27"/>
        <v>0</v>
      </c>
      <c r="DE8" s="22">
        <f t="shared" si="49"/>
        <v>0</v>
      </c>
      <c r="DF8" s="22">
        <f t="shared" si="49"/>
        <v>0</v>
      </c>
      <c r="DG8" s="22">
        <f t="shared" si="50"/>
        <v>0</v>
      </c>
      <c r="DH8" s="22">
        <f t="shared" si="51"/>
        <v>0</v>
      </c>
      <c r="DI8" s="22">
        <f t="shared" si="28"/>
        <v>0</v>
      </c>
      <c r="DJ8" s="22">
        <f t="shared" si="28"/>
        <v>0</v>
      </c>
      <c r="DK8" s="22">
        <f t="shared" si="28"/>
        <v>0</v>
      </c>
      <c r="DL8" s="22">
        <f t="shared" si="28"/>
        <v>0</v>
      </c>
      <c r="DM8" s="22">
        <f t="shared" si="28"/>
        <v>0</v>
      </c>
      <c r="DN8" s="22">
        <f t="shared" si="29"/>
        <v>0</v>
      </c>
      <c r="DO8" s="22">
        <f t="shared" si="52"/>
        <v>0</v>
      </c>
      <c r="DP8" s="22">
        <f t="shared" si="52"/>
        <v>0</v>
      </c>
      <c r="DQ8" s="22">
        <f t="shared" si="52"/>
        <v>0</v>
      </c>
      <c r="DR8" s="22">
        <f t="shared" si="53"/>
        <v>0</v>
      </c>
      <c r="DS8" s="22">
        <f t="shared" si="54"/>
        <v>0</v>
      </c>
    </row>
    <row r="9" spans="1:123" s="22" customFormat="1" ht="15.75" thickBot="1">
      <c r="A9" s="102" t="s">
        <v>38</v>
      </c>
      <c r="B9" s="95">
        <v>7</v>
      </c>
      <c r="C9" s="107" t="s">
        <v>95</v>
      </c>
      <c r="D9" s="107" t="s">
        <v>36</v>
      </c>
      <c r="E9" s="31"/>
      <c r="F9" s="31">
        <v>2</v>
      </c>
      <c r="G9" s="31">
        <v>6</v>
      </c>
      <c r="H9" s="31"/>
      <c r="I9" s="31"/>
      <c r="J9" s="31">
        <v>3</v>
      </c>
      <c r="K9" s="31"/>
      <c r="L9" s="31"/>
      <c r="M9" s="31"/>
      <c r="N9" s="31"/>
      <c r="O9" s="31"/>
      <c r="P9" s="31"/>
      <c r="Q9" s="31"/>
      <c r="R9" s="31"/>
      <c r="S9" s="31"/>
      <c r="T9" s="100" t="s">
        <v>75</v>
      </c>
      <c r="U9" s="31"/>
      <c r="V9" s="31"/>
      <c r="W9" s="31">
        <v>2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>
        <v>2</v>
      </c>
      <c r="AJ9" s="48"/>
      <c r="AK9" s="90"/>
      <c r="AL9" s="31"/>
      <c r="AM9" s="83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2</v>
      </c>
      <c r="BA9" s="28">
        <f t="shared" si="0"/>
        <v>0</v>
      </c>
      <c r="BB9" s="29">
        <f t="shared" si="0"/>
        <v>2</v>
      </c>
      <c r="BC9" s="29">
        <f t="shared" si="31"/>
        <v>2</v>
      </c>
      <c r="BD9" s="29">
        <f t="shared" si="1"/>
        <v>8</v>
      </c>
      <c r="BE9" s="29">
        <f t="shared" si="32"/>
        <v>10</v>
      </c>
      <c r="BF9" s="29">
        <f t="shared" si="2"/>
        <v>0</v>
      </c>
      <c r="BG9" s="29">
        <f t="shared" si="33"/>
        <v>10</v>
      </c>
      <c r="BH9" s="29">
        <f t="shared" si="3"/>
        <v>0</v>
      </c>
      <c r="BI9" s="29">
        <f t="shared" si="3"/>
        <v>3</v>
      </c>
      <c r="BJ9" s="29">
        <f t="shared" si="3"/>
        <v>0</v>
      </c>
      <c r="BK9" s="29">
        <f t="shared" si="34"/>
        <v>0</v>
      </c>
      <c r="BL9" s="29">
        <f t="shared" si="34"/>
        <v>0</v>
      </c>
      <c r="BM9" s="29">
        <f t="shared" si="35"/>
        <v>0</v>
      </c>
      <c r="BN9" s="29">
        <f t="shared" si="4"/>
        <v>0</v>
      </c>
      <c r="BO9" s="29">
        <f t="shared" si="4"/>
        <v>0</v>
      </c>
      <c r="BP9" s="29">
        <f t="shared" si="36"/>
        <v>0</v>
      </c>
      <c r="BQ9" s="29">
        <f t="shared" si="37"/>
        <v>0</v>
      </c>
      <c r="BR9" s="29">
        <f t="shared" si="37"/>
        <v>0</v>
      </c>
      <c r="BS9" s="29">
        <f t="shared" si="38"/>
        <v>0</v>
      </c>
      <c r="BT9" s="29">
        <f t="shared" si="5"/>
        <v>0</v>
      </c>
      <c r="BU9" s="30">
        <f t="shared" si="5"/>
        <v>2</v>
      </c>
      <c r="BV9" s="30">
        <f t="shared" si="39"/>
        <v>2</v>
      </c>
      <c r="BX9" s="28">
        <f t="shared" si="40"/>
        <v>640</v>
      </c>
      <c r="BY9" s="29">
        <f t="shared" si="41"/>
        <v>30</v>
      </c>
      <c r="BZ9" s="29">
        <f t="shared" si="42"/>
        <v>0</v>
      </c>
      <c r="CA9" s="29">
        <f t="shared" si="43"/>
        <v>0</v>
      </c>
      <c r="CB9" s="29">
        <f t="shared" si="44"/>
        <v>20</v>
      </c>
      <c r="CC9" s="30">
        <f t="shared" si="45"/>
        <v>690</v>
      </c>
      <c r="CD9" s="122">
        <f t="shared" si="6"/>
        <v>543.33333333333337</v>
      </c>
      <c r="CE9" s="22">
        <f t="shared" si="46"/>
        <v>3</v>
      </c>
      <c r="CF9" s="122">
        <f t="shared" si="7"/>
        <v>503.33333333333337</v>
      </c>
      <c r="CG9" s="22">
        <f t="shared" si="47"/>
        <v>4</v>
      </c>
      <c r="CH9" s="122">
        <f t="shared" si="8"/>
        <v>463.33333333333337</v>
      </c>
      <c r="CI9" s="22">
        <f t="shared" si="48"/>
        <v>5</v>
      </c>
      <c r="CJ9" s="22">
        <f t="shared" si="9"/>
        <v>9.0302316450726341</v>
      </c>
      <c r="CK9" s="22">
        <f t="shared" si="10"/>
        <v>9.0302316450726341</v>
      </c>
      <c r="CM9" s="22">
        <f t="shared" si="11"/>
        <v>0</v>
      </c>
      <c r="CN9" s="22">
        <f t="shared" si="12"/>
        <v>6.4516129032258069</v>
      </c>
      <c r="CO9" s="22">
        <f t="shared" si="13"/>
        <v>11.267605633802818</v>
      </c>
      <c r="CP9" s="22">
        <f t="shared" si="14"/>
        <v>0</v>
      </c>
      <c r="CQ9" s="22">
        <f t="shared" si="15"/>
        <v>0</v>
      </c>
      <c r="CR9" s="22">
        <f t="shared" si="16"/>
        <v>75</v>
      </c>
      <c r="CS9" s="22" t="e">
        <f t="shared" si="17"/>
        <v>#DIV/0!</v>
      </c>
      <c r="CT9" s="22" t="e">
        <f t="shared" si="18"/>
        <v>#DIV/0!</v>
      </c>
      <c r="CU9" s="22">
        <f t="shared" si="19"/>
        <v>0</v>
      </c>
      <c r="CV9" s="22">
        <f t="shared" si="20"/>
        <v>0</v>
      </c>
      <c r="CW9" s="22" t="e">
        <f t="shared" si="21"/>
        <v>#DIV/0!</v>
      </c>
      <c r="CX9" s="22" t="e">
        <f t="shared" si="22"/>
        <v>#DIV/0!</v>
      </c>
      <c r="CY9" s="22" t="e">
        <f t="shared" si="23"/>
        <v>#DIV/0!</v>
      </c>
      <c r="CZ9" s="22">
        <f t="shared" si="24"/>
        <v>0</v>
      </c>
      <c r="DA9" s="22" t="e">
        <f t="shared" si="25"/>
        <v>#DIV/0!</v>
      </c>
      <c r="DB9" s="22">
        <f t="shared" si="26"/>
        <v>21.978021978021978</v>
      </c>
      <c r="DC9" s="22">
        <f t="shared" si="27"/>
        <v>21.978021978021978</v>
      </c>
      <c r="DE9" s="22">
        <f t="shared" si="49"/>
        <v>0</v>
      </c>
      <c r="DF9" s="22">
        <f t="shared" si="49"/>
        <v>1</v>
      </c>
      <c r="DG9" s="22">
        <f t="shared" si="50"/>
        <v>1</v>
      </c>
      <c r="DH9" s="22">
        <f t="shared" si="51"/>
        <v>0</v>
      </c>
      <c r="DI9" s="22">
        <f t="shared" si="28"/>
        <v>0</v>
      </c>
      <c r="DJ9" s="22">
        <f t="shared" si="28"/>
        <v>1</v>
      </c>
      <c r="DK9" s="22">
        <f t="shared" si="28"/>
        <v>0</v>
      </c>
      <c r="DL9" s="22">
        <f t="shared" si="28"/>
        <v>0</v>
      </c>
      <c r="DM9" s="22">
        <f t="shared" si="28"/>
        <v>0</v>
      </c>
      <c r="DN9" s="22">
        <f t="shared" si="29"/>
        <v>0</v>
      </c>
      <c r="DO9" s="22">
        <f t="shared" si="52"/>
        <v>0</v>
      </c>
      <c r="DP9" s="22">
        <f t="shared" si="52"/>
        <v>0</v>
      </c>
      <c r="DQ9" s="22">
        <f t="shared" si="52"/>
        <v>0</v>
      </c>
      <c r="DR9" s="22">
        <f t="shared" si="53"/>
        <v>0</v>
      </c>
      <c r="DS9" s="22">
        <f t="shared" si="54"/>
        <v>1</v>
      </c>
    </row>
    <row r="10" spans="1:123" s="22" customFormat="1" ht="15.75" thickBot="1">
      <c r="A10" s="102" t="s">
        <v>38</v>
      </c>
      <c r="B10" s="95">
        <v>8</v>
      </c>
      <c r="C10" s="107" t="s">
        <v>96</v>
      </c>
      <c r="D10" s="107" t="s">
        <v>36</v>
      </c>
      <c r="E10" s="31"/>
      <c r="F10" s="31"/>
      <c r="G10" s="31">
        <v>1</v>
      </c>
      <c r="H10" s="31">
        <v>1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100" t="s">
        <v>75</v>
      </c>
      <c r="U10" s="31">
        <v>1</v>
      </c>
      <c r="V10" s="31">
        <v>1</v>
      </c>
      <c r="W10" s="31">
        <v>2</v>
      </c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>
        <v>3</v>
      </c>
      <c r="AJ10" s="48"/>
      <c r="AK10" s="90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2</v>
      </c>
      <c r="BA10" s="28">
        <f t="shared" si="0"/>
        <v>1</v>
      </c>
      <c r="BB10" s="29">
        <f t="shared" si="0"/>
        <v>1</v>
      </c>
      <c r="BC10" s="29">
        <f t="shared" si="31"/>
        <v>2</v>
      </c>
      <c r="BD10" s="29">
        <f t="shared" si="1"/>
        <v>3</v>
      </c>
      <c r="BE10" s="29">
        <f t="shared" si="32"/>
        <v>5</v>
      </c>
      <c r="BF10" s="29">
        <f t="shared" si="2"/>
        <v>1</v>
      </c>
      <c r="BG10" s="29">
        <f t="shared" si="33"/>
        <v>6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34"/>
        <v>0</v>
      </c>
      <c r="BL10" s="29">
        <f t="shared" si="34"/>
        <v>0</v>
      </c>
      <c r="BM10" s="29">
        <f t="shared" si="35"/>
        <v>0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3</v>
      </c>
      <c r="BV10" s="30">
        <f t="shared" si="39"/>
        <v>3</v>
      </c>
      <c r="BX10" s="28">
        <f t="shared" si="40"/>
        <v>400</v>
      </c>
      <c r="BY10" s="29">
        <f t="shared" si="41"/>
        <v>0</v>
      </c>
      <c r="BZ10" s="29">
        <f t="shared" si="42"/>
        <v>0</v>
      </c>
      <c r="CA10" s="29">
        <f t="shared" si="43"/>
        <v>0</v>
      </c>
      <c r="CB10" s="29">
        <f t="shared" si="44"/>
        <v>30</v>
      </c>
      <c r="CC10" s="30">
        <f t="shared" si="45"/>
        <v>430</v>
      </c>
      <c r="CD10" s="122">
        <f t="shared" si="6"/>
        <v>283.33333333333337</v>
      </c>
      <c r="CE10" s="22">
        <f t="shared" si="46"/>
        <v>3</v>
      </c>
      <c r="CF10" s="122">
        <f t="shared" si="7"/>
        <v>243.33333333333334</v>
      </c>
      <c r="CG10" s="22">
        <f t="shared" si="47"/>
        <v>4</v>
      </c>
      <c r="CH10" s="122">
        <f t="shared" si="8"/>
        <v>203.33333333333334</v>
      </c>
      <c r="CI10" s="22">
        <f t="shared" si="48"/>
        <v>5</v>
      </c>
      <c r="CJ10" s="22">
        <f t="shared" si="9"/>
        <v>5.6275356628713515</v>
      </c>
      <c r="CK10" s="22">
        <f t="shared" si="10"/>
        <v>5.6275356628713515</v>
      </c>
      <c r="CM10" s="22">
        <f t="shared" si="11"/>
        <v>100</v>
      </c>
      <c r="CN10" s="22">
        <f t="shared" si="12"/>
        <v>3.2258064516129035</v>
      </c>
      <c r="CO10" s="22">
        <f t="shared" si="13"/>
        <v>4.2253521126760569</v>
      </c>
      <c r="CP10" s="22">
        <f t="shared" si="14"/>
        <v>14.285714285714285</v>
      </c>
      <c r="CQ10" s="22">
        <f t="shared" si="15"/>
        <v>0</v>
      </c>
      <c r="CR10" s="22">
        <f t="shared" si="16"/>
        <v>0</v>
      </c>
      <c r="CS10" s="22" t="e">
        <f t="shared" si="17"/>
        <v>#DIV/0!</v>
      </c>
      <c r="CT10" s="22" t="e">
        <f t="shared" si="18"/>
        <v>#DIV/0!</v>
      </c>
      <c r="CU10" s="22">
        <f t="shared" si="19"/>
        <v>0</v>
      </c>
      <c r="CV10" s="22">
        <f t="shared" si="20"/>
        <v>0</v>
      </c>
      <c r="CW10" s="22" t="e">
        <f t="shared" si="21"/>
        <v>#DIV/0!</v>
      </c>
      <c r="CX10" s="22" t="e">
        <f t="shared" si="22"/>
        <v>#DIV/0!</v>
      </c>
      <c r="CY10" s="22" t="e">
        <f t="shared" si="23"/>
        <v>#DIV/0!</v>
      </c>
      <c r="CZ10" s="22">
        <f t="shared" si="24"/>
        <v>0</v>
      </c>
      <c r="DA10" s="22" t="e">
        <f t="shared" si="25"/>
        <v>#DIV/0!</v>
      </c>
      <c r="DB10" s="22">
        <f t="shared" si="26"/>
        <v>32.967032967032971</v>
      </c>
      <c r="DC10" s="22">
        <f t="shared" si="27"/>
        <v>32.967032967032971</v>
      </c>
      <c r="DE10" s="22">
        <f t="shared" si="49"/>
        <v>1</v>
      </c>
      <c r="DF10" s="22">
        <f t="shared" si="49"/>
        <v>1</v>
      </c>
      <c r="DG10" s="22">
        <f t="shared" si="50"/>
        <v>1</v>
      </c>
      <c r="DH10" s="22">
        <f t="shared" si="51"/>
        <v>1</v>
      </c>
      <c r="DI10" s="22">
        <f t="shared" si="28"/>
        <v>0</v>
      </c>
      <c r="DJ10" s="22">
        <f t="shared" si="28"/>
        <v>0</v>
      </c>
      <c r="DK10" s="22">
        <f t="shared" si="28"/>
        <v>0</v>
      </c>
      <c r="DL10" s="22">
        <f t="shared" si="28"/>
        <v>0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1</v>
      </c>
    </row>
    <row r="11" spans="1:123" s="22" customFormat="1" ht="15.75" thickBot="1">
      <c r="A11" s="102" t="s">
        <v>38</v>
      </c>
      <c r="B11" s="95">
        <v>9</v>
      </c>
      <c r="C11" s="107" t="s">
        <v>97</v>
      </c>
      <c r="D11" s="107" t="s">
        <v>36</v>
      </c>
      <c r="E11" s="31"/>
      <c r="F11" s="31">
        <v>1</v>
      </c>
      <c r="G11" s="31">
        <v>1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124">
        <v>1.1000000000000001</v>
      </c>
      <c r="T11" s="100" t="s">
        <v>75</v>
      </c>
      <c r="U11" s="31"/>
      <c r="V11" s="31">
        <v>3</v>
      </c>
      <c r="W11" s="31">
        <v>2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48"/>
      <c r="AK11" s="90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2</v>
      </c>
      <c r="BA11" s="28">
        <f t="shared" si="0"/>
        <v>0</v>
      </c>
      <c r="BB11" s="29">
        <f t="shared" si="0"/>
        <v>4</v>
      </c>
      <c r="BC11" s="29">
        <f t="shared" si="31"/>
        <v>4</v>
      </c>
      <c r="BD11" s="29">
        <f t="shared" si="1"/>
        <v>3</v>
      </c>
      <c r="BE11" s="29">
        <f t="shared" si="32"/>
        <v>7</v>
      </c>
      <c r="BF11" s="29">
        <f t="shared" si="2"/>
        <v>0</v>
      </c>
      <c r="BG11" s="29">
        <f t="shared" si="33"/>
        <v>7</v>
      </c>
      <c r="BH11" s="29">
        <f t="shared" si="3"/>
        <v>0</v>
      </c>
      <c r="BI11" s="29">
        <f t="shared" si="3"/>
        <v>0</v>
      </c>
      <c r="BJ11" s="29">
        <f t="shared" si="3"/>
        <v>0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0</v>
      </c>
      <c r="BU11" s="30">
        <f t="shared" si="5"/>
        <v>1.1000000000000001</v>
      </c>
      <c r="BV11" s="30">
        <f t="shared" si="39"/>
        <v>1.1000000000000001</v>
      </c>
      <c r="BX11" s="28">
        <f t="shared" si="40"/>
        <v>500</v>
      </c>
      <c r="BY11" s="29">
        <f t="shared" si="41"/>
        <v>0</v>
      </c>
      <c r="BZ11" s="29">
        <f t="shared" si="42"/>
        <v>0</v>
      </c>
      <c r="CA11" s="29">
        <f t="shared" si="43"/>
        <v>0</v>
      </c>
      <c r="CB11" s="29">
        <f t="shared" si="44"/>
        <v>11</v>
      </c>
      <c r="CC11" s="30">
        <f t="shared" si="45"/>
        <v>511</v>
      </c>
      <c r="CD11" s="122">
        <f t="shared" si="6"/>
        <v>364.33333333333337</v>
      </c>
      <c r="CE11" s="22">
        <f t="shared" si="46"/>
        <v>3</v>
      </c>
      <c r="CF11" s="122">
        <f t="shared" si="7"/>
        <v>324.33333333333337</v>
      </c>
      <c r="CG11" s="22">
        <f t="shared" si="47"/>
        <v>4</v>
      </c>
      <c r="CH11" s="122">
        <f t="shared" si="8"/>
        <v>284.33333333333337</v>
      </c>
      <c r="CI11" s="22">
        <f t="shared" si="48"/>
        <v>5</v>
      </c>
      <c r="CJ11" s="22">
        <f t="shared" si="9"/>
        <v>6.6876063342494438</v>
      </c>
      <c r="CK11" s="22">
        <f t="shared" si="10"/>
        <v>6.6876063342494438</v>
      </c>
      <c r="CM11" s="22">
        <f t="shared" si="11"/>
        <v>0</v>
      </c>
      <c r="CN11" s="22">
        <f t="shared" si="12"/>
        <v>12.903225806451614</v>
      </c>
      <c r="CO11" s="22">
        <f t="shared" si="13"/>
        <v>4.2253521126760569</v>
      </c>
      <c r="CP11" s="22">
        <f t="shared" si="14"/>
        <v>0</v>
      </c>
      <c r="CQ11" s="22">
        <f t="shared" si="15"/>
        <v>0</v>
      </c>
      <c r="CR11" s="22">
        <f t="shared" si="16"/>
        <v>0</v>
      </c>
      <c r="CS11" s="22" t="e">
        <f t="shared" si="17"/>
        <v>#DIV/0!</v>
      </c>
      <c r="CT11" s="22" t="e">
        <f t="shared" si="18"/>
        <v>#DIV/0!</v>
      </c>
      <c r="CU11" s="22">
        <f t="shared" si="19"/>
        <v>0</v>
      </c>
      <c r="CV11" s="22">
        <f t="shared" si="20"/>
        <v>0</v>
      </c>
      <c r="CW11" s="22" t="e">
        <f t="shared" si="21"/>
        <v>#DIV/0!</v>
      </c>
      <c r="CX11" s="22" t="e">
        <f t="shared" si="22"/>
        <v>#DIV/0!</v>
      </c>
      <c r="CY11" s="22" t="e">
        <f t="shared" si="23"/>
        <v>#DIV/0!</v>
      </c>
      <c r="CZ11" s="22">
        <f t="shared" si="24"/>
        <v>0</v>
      </c>
      <c r="DA11" s="22" t="e">
        <f t="shared" si="25"/>
        <v>#DIV/0!</v>
      </c>
      <c r="DB11" s="22">
        <f t="shared" si="26"/>
        <v>12.087912087912089</v>
      </c>
      <c r="DC11" s="22">
        <f t="shared" si="27"/>
        <v>12.087912087912089</v>
      </c>
      <c r="DE11" s="22">
        <f t="shared" si="49"/>
        <v>0</v>
      </c>
      <c r="DF11" s="22">
        <f t="shared" si="49"/>
        <v>1</v>
      </c>
      <c r="DG11" s="22">
        <f t="shared" si="50"/>
        <v>1</v>
      </c>
      <c r="DH11" s="22">
        <f t="shared" si="51"/>
        <v>0</v>
      </c>
      <c r="DI11" s="22">
        <f t="shared" si="28"/>
        <v>0</v>
      </c>
      <c r="DJ11" s="22">
        <f t="shared" si="28"/>
        <v>0</v>
      </c>
      <c r="DK11" s="22">
        <f t="shared" si="28"/>
        <v>0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0</v>
      </c>
      <c r="DS11" s="22">
        <f t="shared" si="54"/>
        <v>1</v>
      </c>
    </row>
    <row r="12" spans="1:123" s="22" customFormat="1" ht="15.75" thickBot="1">
      <c r="A12" s="102" t="s">
        <v>38</v>
      </c>
      <c r="B12" s="95">
        <v>10</v>
      </c>
      <c r="C12" s="107" t="s">
        <v>98</v>
      </c>
      <c r="D12" s="107" t="s">
        <v>36</v>
      </c>
      <c r="E12" s="41"/>
      <c r="F12" s="41">
        <v>2</v>
      </c>
      <c r="G12" s="41">
        <v>1</v>
      </c>
      <c r="H12" s="41">
        <v>2</v>
      </c>
      <c r="I12" s="41">
        <v>1</v>
      </c>
      <c r="J12" s="41"/>
      <c r="K12" s="41"/>
      <c r="L12" s="31"/>
      <c r="M12" s="31"/>
      <c r="N12" s="31"/>
      <c r="O12" s="31"/>
      <c r="P12" s="31"/>
      <c r="Q12" s="31"/>
      <c r="R12" s="31"/>
      <c r="S12" s="31"/>
      <c r="T12" s="100" t="s">
        <v>75</v>
      </c>
      <c r="U12" s="31"/>
      <c r="V12" s="31">
        <v>1</v>
      </c>
      <c r="W12" s="31">
        <v>1</v>
      </c>
      <c r="X12" s="31"/>
      <c r="Y12" s="31"/>
      <c r="Z12" s="31"/>
      <c r="AA12" s="31"/>
      <c r="AB12" s="31"/>
      <c r="AC12" s="31">
        <v>1</v>
      </c>
      <c r="AD12" s="31"/>
      <c r="AE12" s="31"/>
      <c r="AF12" s="31"/>
      <c r="AG12" s="31">
        <v>1</v>
      </c>
      <c r="AH12" s="31"/>
      <c r="AI12" s="31"/>
      <c r="AJ12" s="48"/>
      <c r="AK12" s="90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2</v>
      </c>
      <c r="BA12" s="28">
        <f t="shared" si="0"/>
        <v>0</v>
      </c>
      <c r="BB12" s="29">
        <f t="shared" si="0"/>
        <v>3</v>
      </c>
      <c r="BC12" s="29">
        <f t="shared" si="31"/>
        <v>3</v>
      </c>
      <c r="BD12" s="29">
        <f t="shared" si="1"/>
        <v>2</v>
      </c>
      <c r="BE12" s="29">
        <f t="shared" si="32"/>
        <v>5</v>
      </c>
      <c r="BF12" s="29">
        <f t="shared" si="2"/>
        <v>2</v>
      </c>
      <c r="BG12" s="29">
        <f t="shared" si="33"/>
        <v>7</v>
      </c>
      <c r="BH12" s="29">
        <f t="shared" si="3"/>
        <v>1</v>
      </c>
      <c r="BI12" s="29">
        <f t="shared" si="3"/>
        <v>0</v>
      </c>
      <c r="BJ12" s="29">
        <f t="shared" si="3"/>
        <v>0</v>
      </c>
      <c r="BK12" s="29">
        <f t="shared" si="34"/>
        <v>0</v>
      </c>
      <c r="BL12" s="29">
        <f t="shared" si="34"/>
        <v>1</v>
      </c>
      <c r="BM12" s="29">
        <f t="shared" si="35"/>
        <v>1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0</v>
      </c>
      <c r="BR12" s="29">
        <f t="shared" si="37"/>
        <v>1</v>
      </c>
      <c r="BS12" s="29">
        <f t="shared" si="38"/>
        <v>1</v>
      </c>
      <c r="BT12" s="29">
        <f t="shared" si="5"/>
        <v>0</v>
      </c>
      <c r="BU12" s="30">
        <f t="shared" si="5"/>
        <v>0</v>
      </c>
      <c r="BV12" s="30">
        <f t="shared" si="39"/>
        <v>0</v>
      </c>
      <c r="BX12" s="28">
        <f t="shared" si="40"/>
        <v>460</v>
      </c>
      <c r="BY12" s="29">
        <f t="shared" si="41"/>
        <v>0</v>
      </c>
      <c r="BZ12" s="29">
        <f t="shared" si="42"/>
        <v>0</v>
      </c>
      <c r="CA12" s="29">
        <f t="shared" si="43"/>
        <v>100</v>
      </c>
      <c r="CB12" s="29">
        <f t="shared" si="44"/>
        <v>50</v>
      </c>
      <c r="CC12" s="30">
        <f t="shared" si="45"/>
        <v>610</v>
      </c>
      <c r="CD12" s="122">
        <f t="shared" si="6"/>
        <v>463.33333333333337</v>
      </c>
      <c r="CE12" s="22">
        <f t="shared" si="46"/>
        <v>3</v>
      </c>
      <c r="CF12" s="122">
        <f t="shared" si="7"/>
        <v>423.33333333333337</v>
      </c>
      <c r="CG12" s="22">
        <f t="shared" si="47"/>
        <v>4</v>
      </c>
      <c r="CH12" s="122">
        <f t="shared" si="8"/>
        <v>383.33333333333337</v>
      </c>
      <c r="CI12" s="22">
        <f t="shared" si="48"/>
        <v>5</v>
      </c>
      <c r="CJ12" s="22">
        <f t="shared" si="9"/>
        <v>7.9832482659337787</v>
      </c>
      <c r="CK12" s="22">
        <f t="shared" si="10"/>
        <v>7.9832482659337787</v>
      </c>
      <c r="CM12" s="22">
        <f t="shared" si="11"/>
        <v>0</v>
      </c>
      <c r="CN12" s="22">
        <f t="shared" si="12"/>
        <v>9.67741935483871</v>
      </c>
      <c r="CO12" s="22">
        <f t="shared" si="13"/>
        <v>2.8169014084507045</v>
      </c>
      <c r="CP12" s="22">
        <f t="shared" si="14"/>
        <v>28.571428571428569</v>
      </c>
      <c r="CQ12" s="22">
        <f t="shared" si="15"/>
        <v>50</v>
      </c>
      <c r="CR12" s="22">
        <f t="shared" si="16"/>
        <v>0</v>
      </c>
      <c r="CS12" s="22" t="e">
        <f t="shared" si="17"/>
        <v>#DIV/0!</v>
      </c>
      <c r="CT12" s="22" t="e">
        <f t="shared" si="18"/>
        <v>#DIV/0!</v>
      </c>
      <c r="CU12" s="22">
        <f t="shared" si="19"/>
        <v>100</v>
      </c>
      <c r="CV12" s="22">
        <f t="shared" si="20"/>
        <v>0</v>
      </c>
      <c r="CW12" s="22" t="e">
        <f t="shared" si="21"/>
        <v>#DIV/0!</v>
      </c>
      <c r="CX12" s="22" t="e">
        <f t="shared" si="22"/>
        <v>#DIV/0!</v>
      </c>
      <c r="CY12" s="22" t="e">
        <f t="shared" si="23"/>
        <v>#DIV/0!</v>
      </c>
      <c r="CZ12" s="22">
        <f t="shared" si="24"/>
        <v>25</v>
      </c>
      <c r="DA12" s="22" t="e">
        <f t="shared" si="25"/>
        <v>#DIV/0!</v>
      </c>
      <c r="DB12" s="22">
        <f t="shared" si="26"/>
        <v>0</v>
      </c>
      <c r="DC12" s="22">
        <f t="shared" si="27"/>
        <v>0</v>
      </c>
      <c r="DE12" s="22">
        <f t="shared" si="49"/>
        <v>0</v>
      </c>
      <c r="DF12" s="22">
        <f t="shared" si="49"/>
        <v>1</v>
      </c>
      <c r="DG12" s="22">
        <f t="shared" si="50"/>
        <v>1</v>
      </c>
      <c r="DH12" s="22">
        <f t="shared" si="51"/>
        <v>1</v>
      </c>
      <c r="DI12" s="22">
        <f t="shared" si="28"/>
        <v>1</v>
      </c>
      <c r="DJ12" s="22">
        <f t="shared" si="28"/>
        <v>0</v>
      </c>
      <c r="DK12" s="22">
        <f t="shared" si="28"/>
        <v>0</v>
      </c>
      <c r="DL12" s="22">
        <f t="shared" si="28"/>
        <v>0</v>
      </c>
      <c r="DM12" s="22">
        <f t="shared" si="28"/>
        <v>1</v>
      </c>
      <c r="DN12" s="22">
        <f t="shared" si="29"/>
        <v>0</v>
      </c>
      <c r="DO12" s="22">
        <f t="shared" si="52"/>
        <v>0</v>
      </c>
      <c r="DP12" s="22">
        <f t="shared" si="52"/>
        <v>0</v>
      </c>
      <c r="DQ12" s="22">
        <f t="shared" si="52"/>
        <v>1</v>
      </c>
      <c r="DR12" s="22">
        <f t="shared" si="53"/>
        <v>0</v>
      </c>
      <c r="DS12" s="22">
        <f t="shared" si="54"/>
        <v>0</v>
      </c>
    </row>
    <row r="13" spans="1:123" s="22" customFormat="1" ht="15.75" thickBot="1">
      <c r="A13" s="102" t="s">
        <v>38</v>
      </c>
      <c r="B13" s="95">
        <v>11</v>
      </c>
      <c r="C13" s="107" t="s">
        <v>99</v>
      </c>
      <c r="D13" s="107" t="s">
        <v>36</v>
      </c>
      <c r="E13" s="31"/>
      <c r="F13" s="31">
        <v>4</v>
      </c>
      <c r="G13" s="31">
        <v>7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100" t="s">
        <v>75</v>
      </c>
      <c r="U13" s="31"/>
      <c r="V13" s="31">
        <v>3</v>
      </c>
      <c r="W13" s="31">
        <v>8</v>
      </c>
      <c r="X13" s="31"/>
      <c r="Y13" s="31"/>
      <c r="Z13" s="31"/>
      <c r="AA13" s="31"/>
      <c r="AB13" s="31"/>
      <c r="AC13" s="31"/>
      <c r="AD13" s="31">
        <v>1</v>
      </c>
      <c r="AE13" s="31"/>
      <c r="AF13" s="31"/>
      <c r="AG13" s="31"/>
      <c r="AH13" s="31"/>
      <c r="AI13" s="31"/>
      <c r="AJ13" s="48"/>
      <c r="AK13" s="90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30"/>
        <v>2</v>
      </c>
      <c r="BA13" s="28">
        <f t="shared" si="0"/>
        <v>0</v>
      </c>
      <c r="BB13" s="29">
        <f t="shared" si="0"/>
        <v>7</v>
      </c>
      <c r="BC13" s="29">
        <f t="shared" si="31"/>
        <v>7</v>
      </c>
      <c r="BD13" s="29">
        <f t="shared" si="1"/>
        <v>15</v>
      </c>
      <c r="BE13" s="29">
        <f t="shared" si="32"/>
        <v>22</v>
      </c>
      <c r="BF13" s="29">
        <f t="shared" si="2"/>
        <v>0</v>
      </c>
      <c r="BG13" s="29">
        <f t="shared" si="33"/>
        <v>22</v>
      </c>
      <c r="BH13" s="29">
        <f t="shared" si="3"/>
        <v>0</v>
      </c>
      <c r="BI13" s="29">
        <f t="shared" si="3"/>
        <v>0</v>
      </c>
      <c r="BJ13" s="29">
        <f t="shared" si="3"/>
        <v>0</v>
      </c>
      <c r="BK13" s="29">
        <f t="shared" si="34"/>
        <v>0</v>
      </c>
      <c r="BL13" s="29">
        <f t="shared" si="34"/>
        <v>0</v>
      </c>
      <c r="BM13" s="29">
        <f t="shared" si="35"/>
        <v>0</v>
      </c>
      <c r="BN13" s="29">
        <f t="shared" si="4"/>
        <v>1</v>
      </c>
      <c r="BO13" s="29">
        <f t="shared" si="4"/>
        <v>0</v>
      </c>
      <c r="BP13" s="29">
        <f t="shared" si="36"/>
        <v>0</v>
      </c>
      <c r="BQ13" s="29">
        <f t="shared" si="37"/>
        <v>0</v>
      </c>
      <c r="BR13" s="29">
        <f t="shared" si="37"/>
        <v>0</v>
      </c>
      <c r="BS13" s="29">
        <f t="shared" si="38"/>
        <v>0</v>
      </c>
      <c r="BT13" s="29">
        <f t="shared" si="5"/>
        <v>0</v>
      </c>
      <c r="BU13" s="30">
        <f t="shared" si="5"/>
        <v>0</v>
      </c>
      <c r="BV13" s="30">
        <f t="shared" si="39"/>
        <v>0</v>
      </c>
      <c r="BX13" s="28">
        <f t="shared" si="40"/>
        <v>1460</v>
      </c>
      <c r="BY13" s="29">
        <f t="shared" si="41"/>
        <v>0</v>
      </c>
      <c r="BZ13" s="29">
        <f t="shared" si="42"/>
        <v>0</v>
      </c>
      <c r="CA13" s="29">
        <f t="shared" si="43"/>
        <v>50</v>
      </c>
      <c r="CB13" s="29">
        <f t="shared" si="44"/>
        <v>0</v>
      </c>
      <c r="CC13" s="30">
        <f t="shared" si="45"/>
        <v>1510</v>
      </c>
      <c r="CD13" s="122">
        <f t="shared" si="6"/>
        <v>1363.3333333333333</v>
      </c>
      <c r="CE13" s="22">
        <f t="shared" si="46"/>
        <v>3</v>
      </c>
      <c r="CF13" s="122">
        <f t="shared" si="7"/>
        <v>1323.3333333333333</v>
      </c>
      <c r="CG13" s="22">
        <f t="shared" si="47"/>
        <v>4</v>
      </c>
      <c r="CH13" s="122">
        <f t="shared" si="8"/>
        <v>1283.3333333333333</v>
      </c>
      <c r="CI13" s="22">
        <f t="shared" si="48"/>
        <v>5</v>
      </c>
      <c r="CJ13" s="22">
        <f t="shared" si="9"/>
        <v>19.761811281245912</v>
      </c>
      <c r="CK13" s="22">
        <f t="shared" si="10"/>
        <v>19.761811281245912</v>
      </c>
      <c r="CM13" s="22">
        <f t="shared" si="11"/>
        <v>0</v>
      </c>
      <c r="CN13" s="22">
        <f t="shared" si="12"/>
        <v>22.580645161290324</v>
      </c>
      <c r="CO13" s="22">
        <f t="shared" si="13"/>
        <v>21.126760563380284</v>
      </c>
      <c r="CP13" s="22">
        <f t="shared" si="14"/>
        <v>0</v>
      </c>
      <c r="CQ13" s="22">
        <f t="shared" si="15"/>
        <v>0</v>
      </c>
      <c r="CR13" s="22">
        <f t="shared" si="16"/>
        <v>0</v>
      </c>
      <c r="CS13" s="22" t="e">
        <f t="shared" si="17"/>
        <v>#DIV/0!</v>
      </c>
      <c r="CT13" s="22" t="e">
        <f t="shared" si="18"/>
        <v>#DIV/0!</v>
      </c>
      <c r="CU13" s="22">
        <f t="shared" si="19"/>
        <v>0</v>
      </c>
      <c r="CV13" s="22">
        <f t="shared" si="20"/>
        <v>100</v>
      </c>
      <c r="CW13" s="22" t="e">
        <f t="shared" si="21"/>
        <v>#DIV/0!</v>
      </c>
      <c r="CX13" s="22" t="e">
        <f t="shared" si="22"/>
        <v>#DIV/0!</v>
      </c>
      <c r="CY13" s="22" t="e">
        <f t="shared" si="23"/>
        <v>#DIV/0!</v>
      </c>
      <c r="CZ13" s="22">
        <f t="shared" si="24"/>
        <v>0</v>
      </c>
      <c r="DA13" s="22" t="e">
        <f t="shared" si="25"/>
        <v>#DIV/0!</v>
      </c>
      <c r="DB13" s="22">
        <f t="shared" si="26"/>
        <v>0</v>
      </c>
      <c r="DC13" s="22">
        <f t="shared" si="27"/>
        <v>0</v>
      </c>
      <c r="DE13" s="22">
        <f t="shared" si="49"/>
        <v>0</v>
      </c>
      <c r="DF13" s="22">
        <f t="shared" si="49"/>
        <v>1</v>
      </c>
      <c r="DG13" s="22">
        <f t="shared" si="50"/>
        <v>1</v>
      </c>
      <c r="DH13" s="22">
        <f t="shared" si="51"/>
        <v>0</v>
      </c>
      <c r="DI13" s="22">
        <f t="shared" si="28"/>
        <v>0</v>
      </c>
      <c r="DJ13" s="22">
        <f t="shared" si="28"/>
        <v>0</v>
      </c>
      <c r="DK13" s="22">
        <f t="shared" si="28"/>
        <v>0</v>
      </c>
      <c r="DL13" s="22">
        <f t="shared" si="28"/>
        <v>0</v>
      </c>
      <c r="DM13" s="22">
        <f t="shared" si="28"/>
        <v>0</v>
      </c>
      <c r="DN13" s="22">
        <f t="shared" si="29"/>
        <v>1</v>
      </c>
      <c r="DO13" s="22">
        <f t="shared" si="52"/>
        <v>0</v>
      </c>
      <c r="DP13" s="22">
        <f t="shared" si="52"/>
        <v>0</v>
      </c>
      <c r="DQ13" s="22">
        <f t="shared" si="52"/>
        <v>0</v>
      </c>
      <c r="DR13" s="22">
        <f t="shared" si="53"/>
        <v>0</v>
      </c>
      <c r="DS13" s="22">
        <f t="shared" si="54"/>
        <v>0</v>
      </c>
    </row>
    <row r="14" spans="1:123" s="22" customFormat="1" ht="15.75" thickBot="1">
      <c r="A14" s="102" t="s">
        <v>38</v>
      </c>
      <c r="B14" s="95">
        <v>12</v>
      </c>
      <c r="C14" s="107" t="s">
        <v>100</v>
      </c>
      <c r="D14" s="107" t="s">
        <v>36</v>
      </c>
      <c r="E14" s="31"/>
      <c r="F14" s="31">
        <v>1</v>
      </c>
      <c r="G14" s="31">
        <v>4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100" t="s">
        <v>75</v>
      </c>
      <c r="U14" s="31"/>
      <c r="V14" s="31">
        <v>2</v>
      </c>
      <c r="W14" s="31">
        <v>2</v>
      </c>
      <c r="X14" s="31"/>
      <c r="Y14" s="31"/>
      <c r="Z14" s="31"/>
      <c r="AA14" s="31"/>
      <c r="AB14" s="31"/>
      <c r="AC14" s="31"/>
      <c r="AD14" s="31"/>
      <c r="AE14" s="31"/>
      <c r="AF14" s="31"/>
      <c r="AG14" s="31">
        <v>2</v>
      </c>
      <c r="AH14" s="31"/>
      <c r="AI14" s="31">
        <v>1</v>
      </c>
      <c r="AJ14" s="48"/>
      <c r="AK14" s="90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30"/>
        <v>2</v>
      </c>
      <c r="BA14" s="28">
        <f t="shared" si="0"/>
        <v>0</v>
      </c>
      <c r="BB14" s="29">
        <f t="shared" si="0"/>
        <v>3</v>
      </c>
      <c r="BC14" s="29">
        <f t="shared" si="31"/>
        <v>3</v>
      </c>
      <c r="BD14" s="29">
        <f t="shared" si="1"/>
        <v>6</v>
      </c>
      <c r="BE14" s="29">
        <f t="shared" si="32"/>
        <v>9</v>
      </c>
      <c r="BF14" s="29">
        <f t="shared" si="2"/>
        <v>0</v>
      </c>
      <c r="BG14" s="29">
        <f t="shared" si="33"/>
        <v>9</v>
      </c>
      <c r="BH14" s="29">
        <f t="shared" si="3"/>
        <v>0</v>
      </c>
      <c r="BI14" s="29">
        <f t="shared" si="3"/>
        <v>0</v>
      </c>
      <c r="BJ14" s="29">
        <f t="shared" si="3"/>
        <v>0</v>
      </c>
      <c r="BK14" s="29">
        <f t="shared" si="34"/>
        <v>0</v>
      </c>
      <c r="BL14" s="29">
        <f t="shared" si="34"/>
        <v>0</v>
      </c>
      <c r="BM14" s="29">
        <f t="shared" si="35"/>
        <v>0</v>
      </c>
      <c r="BN14" s="29">
        <f t="shared" si="4"/>
        <v>0</v>
      </c>
      <c r="BO14" s="29">
        <f t="shared" si="4"/>
        <v>0</v>
      </c>
      <c r="BP14" s="29">
        <f t="shared" si="36"/>
        <v>0</v>
      </c>
      <c r="BQ14" s="29">
        <f t="shared" si="37"/>
        <v>0</v>
      </c>
      <c r="BR14" s="29">
        <f t="shared" si="37"/>
        <v>2</v>
      </c>
      <c r="BS14" s="29">
        <f t="shared" si="38"/>
        <v>2</v>
      </c>
      <c r="BT14" s="29">
        <f t="shared" si="5"/>
        <v>0</v>
      </c>
      <c r="BU14" s="30">
        <f t="shared" si="5"/>
        <v>1</v>
      </c>
      <c r="BV14" s="30">
        <f t="shared" si="39"/>
        <v>1</v>
      </c>
      <c r="BX14" s="28">
        <f t="shared" si="40"/>
        <v>600</v>
      </c>
      <c r="BY14" s="29">
        <f t="shared" si="41"/>
        <v>0</v>
      </c>
      <c r="BZ14" s="29">
        <f t="shared" si="42"/>
        <v>0</v>
      </c>
      <c r="CA14" s="29">
        <f t="shared" si="43"/>
        <v>0</v>
      </c>
      <c r="CB14" s="29">
        <f t="shared" si="44"/>
        <v>110</v>
      </c>
      <c r="CC14" s="30">
        <f t="shared" si="45"/>
        <v>710</v>
      </c>
      <c r="CD14" s="122">
        <f t="shared" si="6"/>
        <v>563.33333333333337</v>
      </c>
      <c r="CE14" s="22">
        <f t="shared" si="46"/>
        <v>3</v>
      </c>
      <c r="CF14" s="122">
        <f t="shared" si="7"/>
        <v>523.33333333333337</v>
      </c>
      <c r="CG14" s="22">
        <f t="shared" si="47"/>
        <v>4</v>
      </c>
      <c r="CH14" s="122">
        <f t="shared" si="8"/>
        <v>483.33333333333337</v>
      </c>
      <c r="CI14" s="22">
        <f t="shared" si="48"/>
        <v>5</v>
      </c>
      <c r="CJ14" s="22">
        <f t="shared" si="9"/>
        <v>9.2919774898573486</v>
      </c>
      <c r="CK14" s="22">
        <f t="shared" si="10"/>
        <v>9.2919774898573486</v>
      </c>
      <c r="CM14" s="22">
        <f t="shared" si="11"/>
        <v>0</v>
      </c>
      <c r="CN14" s="22">
        <f t="shared" si="12"/>
        <v>9.67741935483871</v>
      </c>
      <c r="CO14" s="22">
        <f t="shared" si="13"/>
        <v>8.4507042253521139</v>
      </c>
      <c r="CP14" s="22">
        <f t="shared" si="14"/>
        <v>0</v>
      </c>
      <c r="CQ14" s="22">
        <f t="shared" si="15"/>
        <v>0</v>
      </c>
      <c r="CR14" s="22">
        <f t="shared" si="16"/>
        <v>0</v>
      </c>
      <c r="CS14" s="22" t="e">
        <f t="shared" si="17"/>
        <v>#DIV/0!</v>
      </c>
      <c r="CT14" s="22" t="e">
        <f t="shared" si="18"/>
        <v>#DIV/0!</v>
      </c>
      <c r="CU14" s="22">
        <f t="shared" si="19"/>
        <v>0</v>
      </c>
      <c r="CV14" s="22">
        <f t="shared" si="20"/>
        <v>0</v>
      </c>
      <c r="CW14" s="22" t="e">
        <f t="shared" si="21"/>
        <v>#DIV/0!</v>
      </c>
      <c r="CX14" s="22" t="e">
        <f t="shared" si="22"/>
        <v>#DIV/0!</v>
      </c>
      <c r="CY14" s="22" t="e">
        <f t="shared" si="23"/>
        <v>#DIV/0!</v>
      </c>
      <c r="CZ14" s="22">
        <f t="shared" si="24"/>
        <v>50</v>
      </c>
      <c r="DA14" s="22" t="e">
        <f t="shared" si="25"/>
        <v>#DIV/0!</v>
      </c>
      <c r="DB14" s="22">
        <f t="shared" si="26"/>
        <v>10.989010989010989</v>
      </c>
      <c r="DC14" s="22">
        <f t="shared" si="27"/>
        <v>10.989010989010989</v>
      </c>
      <c r="DE14" s="22">
        <f t="shared" si="49"/>
        <v>0</v>
      </c>
      <c r="DF14" s="22">
        <f t="shared" si="49"/>
        <v>1</v>
      </c>
      <c r="DG14" s="22">
        <f t="shared" si="50"/>
        <v>1</v>
      </c>
      <c r="DH14" s="22">
        <f t="shared" si="51"/>
        <v>0</v>
      </c>
      <c r="DI14" s="22">
        <f t="shared" si="28"/>
        <v>0</v>
      </c>
      <c r="DJ14" s="22">
        <f t="shared" si="28"/>
        <v>0</v>
      </c>
      <c r="DK14" s="22">
        <f t="shared" si="28"/>
        <v>0</v>
      </c>
      <c r="DL14" s="22">
        <f t="shared" si="28"/>
        <v>0</v>
      </c>
      <c r="DM14" s="22">
        <f t="shared" si="28"/>
        <v>0</v>
      </c>
      <c r="DN14" s="22">
        <f t="shared" si="29"/>
        <v>0</v>
      </c>
      <c r="DO14" s="22">
        <f t="shared" si="52"/>
        <v>0</v>
      </c>
      <c r="DP14" s="22">
        <f t="shared" si="52"/>
        <v>0</v>
      </c>
      <c r="DQ14" s="22">
        <f t="shared" si="52"/>
        <v>1</v>
      </c>
      <c r="DR14" s="22">
        <f t="shared" si="53"/>
        <v>0</v>
      </c>
      <c r="DS14" s="22">
        <f t="shared" si="54"/>
        <v>1</v>
      </c>
    </row>
    <row r="15" spans="1:123" s="22" customFormat="1" ht="15.75" thickBot="1">
      <c r="A15" s="102" t="s">
        <v>38</v>
      </c>
      <c r="B15" s="95">
        <v>13</v>
      </c>
      <c r="C15" s="107" t="s">
        <v>101</v>
      </c>
      <c r="D15" s="107" t="s">
        <v>36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100" t="s">
        <v>75</v>
      </c>
      <c r="U15" s="31"/>
      <c r="V15" s="31">
        <v>1</v>
      </c>
      <c r="W15" s="31">
        <v>1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>
        <v>1</v>
      </c>
      <c r="AJ15" s="48"/>
      <c r="AK15" s="90"/>
      <c r="AL15" s="31"/>
      <c r="AM15" s="31"/>
      <c r="AN15" s="25"/>
      <c r="AO15" s="25"/>
      <c r="AP15" s="25"/>
      <c r="AQ15" s="25"/>
      <c r="AR15" s="26"/>
      <c r="AS15" s="24"/>
      <c r="AT15" s="24"/>
      <c r="AU15" s="24"/>
      <c r="AV15" s="24"/>
      <c r="AW15" s="24"/>
      <c r="AX15" s="24"/>
      <c r="AY15" s="24"/>
      <c r="AZ15" s="27">
        <f t="shared" si="30"/>
        <v>2</v>
      </c>
      <c r="BA15" s="28">
        <f t="shared" si="0"/>
        <v>0</v>
      </c>
      <c r="BB15" s="29">
        <f t="shared" si="0"/>
        <v>1</v>
      </c>
      <c r="BC15" s="29">
        <f t="shared" si="31"/>
        <v>1</v>
      </c>
      <c r="BD15" s="29">
        <f t="shared" si="1"/>
        <v>1</v>
      </c>
      <c r="BE15" s="29">
        <f t="shared" si="32"/>
        <v>2</v>
      </c>
      <c r="BF15" s="29">
        <f t="shared" si="2"/>
        <v>0</v>
      </c>
      <c r="BG15" s="29">
        <f t="shared" si="33"/>
        <v>2</v>
      </c>
      <c r="BH15" s="29">
        <f t="shared" si="3"/>
        <v>0</v>
      </c>
      <c r="BI15" s="29">
        <f t="shared" si="3"/>
        <v>0</v>
      </c>
      <c r="BJ15" s="29">
        <f t="shared" si="3"/>
        <v>0</v>
      </c>
      <c r="BK15" s="29">
        <f t="shared" si="34"/>
        <v>0</v>
      </c>
      <c r="BL15" s="29">
        <f t="shared" si="34"/>
        <v>0</v>
      </c>
      <c r="BM15" s="29">
        <f t="shared" si="35"/>
        <v>0</v>
      </c>
      <c r="BN15" s="29">
        <f t="shared" si="4"/>
        <v>0</v>
      </c>
      <c r="BO15" s="29">
        <f t="shared" si="4"/>
        <v>0</v>
      </c>
      <c r="BP15" s="29">
        <f t="shared" si="36"/>
        <v>0</v>
      </c>
      <c r="BQ15" s="29">
        <f t="shared" si="37"/>
        <v>0</v>
      </c>
      <c r="BR15" s="29">
        <f t="shared" si="37"/>
        <v>0</v>
      </c>
      <c r="BS15" s="29">
        <f t="shared" si="38"/>
        <v>0</v>
      </c>
      <c r="BT15" s="29">
        <f t="shared" si="5"/>
        <v>0</v>
      </c>
      <c r="BU15" s="30">
        <f t="shared" si="5"/>
        <v>1</v>
      </c>
      <c r="BV15" s="30">
        <f t="shared" si="39"/>
        <v>1</v>
      </c>
      <c r="BX15" s="28">
        <f t="shared" si="40"/>
        <v>140</v>
      </c>
      <c r="BY15" s="29">
        <f t="shared" si="41"/>
        <v>0</v>
      </c>
      <c r="BZ15" s="29">
        <f t="shared" si="42"/>
        <v>0</v>
      </c>
      <c r="CA15" s="29">
        <f t="shared" si="43"/>
        <v>0</v>
      </c>
      <c r="CB15" s="29">
        <f t="shared" si="44"/>
        <v>10</v>
      </c>
      <c r="CC15" s="30">
        <f t="shared" si="45"/>
        <v>150</v>
      </c>
      <c r="CD15" s="122">
        <f t="shared" si="6"/>
        <v>3.3333333333333428</v>
      </c>
      <c r="CE15" s="22">
        <f t="shared" si="46"/>
        <v>3</v>
      </c>
      <c r="CF15" s="122">
        <f t="shared" si="7"/>
        <v>-36.666666666666657</v>
      </c>
      <c r="CG15" s="22" t="str">
        <f t="shared" si="47"/>
        <v>NAO</v>
      </c>
      <c r="CH15" s="122">
        <f t="shared" si="8"/>
        <v>-76.666666666666657</v>
      </c>
      <c r="CI15" s="22" t="str">
        <f t="shared" si="48"/>
        <v>NAO</v>
      </c>
      <c r="CJ15" s="22">
        <f t="shared" si="9"/>
        <v>1.9630938358853551</v>
      </c>
      <c r="CK15" s="22">
        <f t="shared" si="10"/>
        <v>1.9630938358853551</v>
      </c>
      <c r="CM15" s="22">
        <f t="shared" si="11"/>
        <v>0</v>
      </c>
      <c r="CN15" s="22">
        <f t="shared" si="12"/>
        <v>3.2258064516129035</v>
      </c>
      <c r="CO15" s="22">
        <f t="shared" si="13"/>
        <v>1.4084507042253522</v>
      </c>
      <c r="CP15" s="22">
        <f t="shared" si="14"/>
        <v>0</v>
      </c>
      <c r="CQ15" s="22">
        <f t="shared" si="15"/>
        <v>0</v>
      </c>
      <c r="CR15" s="22">
        <f t="shared" si="16"/>
        <v>0</v>
      </c>
      <c r="CS15" s="22" t="e">
        <f t="shared" si="17"/>
        <v>#DIV/0!</v>
      </c>
      <c r="CT15" s="22" t="e">
        <f t="shared" si="18"/>
        <v>#DIV/0!</v>
      </c>
      <c r="CU15" s="22">
        <f t="shared" si="19"/>
        <v>0</v>
      </c>
      <c r="CV15" s="22">
        <f t="shared" si="20"/>
        <v>0</v>
      </c>
      <c r="CW15" s="22" t="e">
        <f t="shared" si="21"/>
        <v>#DIV/0!</v>
      </c>
      <c r="CX15" s="22" t="e">
        <f t="shared" si="22"/>
        <v>#DIV/0!</v>
      </c>
      <c r="CY15" s="22" t="e">
        <f t="shared" si="23"/>
        <v>#DIV/0!</v>
      </c>
      <c r="CZ15" s="22">
        <f t="shared" si="24"/>
        <v>0</v>
      </c>
      <c r="DA15" s="22" t="e">
        <f t="shared" si="25"/>
        <v>#DIV/0!</v>
      </c>
      <c r="DB15" s="22">
        <f t="shared" si="26"/>
        <v>10.989010989010989</v>
      </c>
      <c r="DC15" s="22">
        <f t="shared" si="27"/>
        <v>10.989010989010989</v>
      </c>
      <c r="DE15" s="22">
        <f t="shared" si="49"/>
        <v>0</v>
      </c>
      <c r="DF15" s="22">
        <f t="shared" si="49"/>
        <v>1</v>
      </c>
      <c r="DG15" s="22">
        <f t="shared" si="50"/>
        <v>1</v>
      </c>
      <c r="DH15" s="22">
        <f t="shared" si="51"/>
        <v>0</v>
      </c>
      <c r="DI15" s="22">
        <f t="shared" si="28"/>
        <v>0</v>
      </c>
      <c r="DJ15" s="22">
        <f t="shared" si="28"/>
        <v>0</v>
      </c>
      <c r="DK15" s="22">
        <f t="shared" si="28"/>
        <v>0</v>
      </c>
      <c r="DL15" s="22">
        <f t="shared" si="28"/>
        <v>0</v>
      </c>
      <c r="DM15" s="22">
        <f t="shared" si="28"/>
        <v>0</v>
      </c>
      <c r="DN15" s="22">
        <f t="shared" si="29"/>
        <v>0</v>
      </c>
      <c r="DO15" s="22">
        <f t="shared" si="52"/>
        <v>0</v>
      </c>
      <c r="DP15" s="22">
        <f t="shared" si="52"/>
        <v>0</v>
      </c>
      <c r="DQ15" s="22">
        <f t="shared" si="52"/>
        <v>0</v>
      </c>
      <c r="DR15" s="22">
        <f t="shared" si="53"/>
        <v>0</v>
      </c>
      <c r="DS15" s="22">
        <f t="shared" si="54"/>
        <v>1</v>
      </c>
    </row>
    <row r="16" spans="1:123" s="22" customFormat="1" ht="15.75" thickBot="1">
      <c r="A16" s="102" t="s">
        <v>38</v>
      </c>
      <c r="B16" s="95">
        <v>14</v>
      </c>
      <c r="C16" s="107" t="s">
        <v>102</v>
      </c>
      <c r="D16" s="107" t="s">
        <v>73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100" t="s">
        <v>74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48"/>
      <c r="AK16" s="90"/>
      <c r="AL16" s="31"/>
      <c r="AM16" s="31"/>
      <c r="AN16" s="25"/>
      <c r="AO16" s="25"/>
      <c r="AP16" s="25"/>
      <c r="AQ16" s="25"/>
      <c r="AR16" s="26"/>
      <c r="AS16" s="24"/>
      <c r="AT16" s="24"/>
      <c r="AU16" s="24"/>
      <c r="AV16" s="24"/>
      <c r="AW16" s="24"/>
      <c r="AX16" s="24"/>
      <c r="AY16" s="24"/>
      <c r="AZ16" s="27">
        <f t="shared" si="30"/>
        <v>0</v>
      </c>
      <c r="BA16" s="28">
        <f t="shared" si="0"/>
        <v>0</v>
      </c>
      <c r="BB16" s="29">
        <f t="shared" si="0"/>
        <v>0</v>
      </c>
      <c r="BC16" s="29">
        <f t="shared" si="31"/>
        <v>0</v>
      </c>
      <c r="BD16" s="29">
        <f t="shared" si="1"/>
        <v>0</v>
      </c>
      <c r="BE16" s="29">
        <f t="shared" si="32"/>
        <v>0</v>
      </c>
      <c r="BF16" s="29">
        <f t="shared" si="2"/>
        <v>0</v>
      </c>
      <c r="BG16" s="29">
        <f t="shared" si="33"/>
        <v>0</v>
      </c>
      <c r="BH16" s="29">
        <f t="shared" si="3"/>
        <v>0</v>
      </c>
      <c r="BI16" s="29">
        <f t="shared" si="3"/>
        <v>0</v>
      </c>
      <c r="BJ16" s="29">
        <f t="shared" si="3"/>
        <v>0</v>
      </c>
      <c r="BK16" s="29">
        <f t="shared" si="34"/>
        <v>0</v>
      </c>
      <c r="BL16" s="29">
        <f t="shared" si="34"/>
        <v>0</v>
      </c>
      <c r="BM16" s="29">
        <f t="shared" si="35"/>
        <v>0</v>
      </c>
      <c r="BN16" s="29">
        <f t="shared" si="4"/>
        <v>0</v>
      </c>
      <c r="BO16" s="29">
        <f t="shared" si="4"/>
        <v>0</v>
      </c>
      <c r="BP16" s="29">
        <f t="shared" si="36"/>
        <v>0</v>
      </c>
      <c r="BQ16" s="29">
        <f t="shared" si="37"/>
        <v>0</v>
      </c>
      <c r="BR16" s="29">
        <f t="shared" si="37"/>
        <v>0</v>
      </c>
      <c r="BS16" s="29">
        <f t="shared" si="38"/>
        <v>0</v>
      </c>
      <c r="BT16" s="29">
        <f t="shared" si="5"/>
        <v>0</v>
      </c>
      <c r="BU16" s="30">
        <f t="shared" si="5"/>
        <v>0</v>
      </c>
      <c r="BV16" s="30">
        <f t="shared" si="39"/>
        <v>0</v>
      </c>
      <c r="BX16" s="28">
        <f t="shared" si="40"/>
        <v>0</v>
      </c>
      <c r="BY16" s="29">
        <f t="shared" si="41"/>
        <v>0</v>
      </c>
      <c r="BZ16" s="29">
        <f t="shared" si="42"/>
        <v>0</v>
      </c>
      <c r="CA16" s="29">
        <f t="shared" si="43"/>
        <v>0</v>
      </c>
      <c r="CB16" s="29">
        <f t="shared" si="44"/>
        <v>0</v>
      </c>
      <c r="CC16" s="30" t="str">
        <f t="shared" si="45"/>
        <v/>
      </c>
      <c r="CD16" s="122" t="e">
        <f t="shared" si="6"/>
        <v>#VALUE!</v>
      </c>
      <c r="CE16" s="22" t="str">
        <f t="shared" si="46"/>
        <v xml:space="preserve"> </v>
      </c>
      <c r="CF16" s="122" t="e">
        <f t="shared" si="7"/>
        <v>#VALUE!</v>
      </c>
      <c r="CG16" s="22" t="str">
        <f t="shared" si="47"/>
        <v xml:space="preserve"> </v>
      </c>
      <c r="CH16" s="122" t="e">
        <f t="shared" si="8"/>
        <v>#VALUE!</v>
      </c>
      <c r="CI16" s="22" t="str">
        <f t="shared" si="48"/>
        <v xml:space="preserve"> </v>
      </c>
      <c r="CJ16" s="22" t="e">
        <f t="shared" si="9"/>
        <v>#VALUE!</v>
      </c>
      <c r="CK16" s="22" t="e">
        <f t="shared" si="10"/>
        <v>#VALUE!</v>
      </c>
      <c r="CM16" s="22">
        <f t="shared" si="11"/>
        <v>0</v>
      </c>
      <c r="CN16" s="22">
        <f t="shared" si="12"/>
        <v>0</v>
      </c>
      <c r="CO16" s="22">
        <f t="shared" si="13"/>
        <v>0</v>
      </c>
      <c r="CP16" s="22">
        <f t="shared" si="14"/>
        <v>0</v>
      </c>
      <c r="CQ16" s="22">
        <f t="shared" si="15"/>
        <v>0</v>
      </c>
      <c r="CR16" s="22">
        <f t="shared" si="16"/>
        <v>0</v>
      </c>
      <c r="CS16" s="22" t="e">
        <f t="shared" si="17"/>
        <v>#DIV/0!</v>
      </c>
      <c r="CT16" s="22" t="e">
        <f t="shared" si="18"/>
        <v>#DIV/0!</v>
      </c>
      <c r="CU16" s="22">
        <f t="shared" si="19"/>
        <v>0</v>
      </c>
      <c r="CV16" s="22">
        <f t="shared" si="20"/>
        <v>0</v>
      </c>
      <c r="CW16" s="22" t="e">
        <f t="shared" si="21"/>
        <v>#DIV/0!</v>
      </c>
      <c r="CX16" s="22" t="e">
        <f t="shared" si="22"/>
        <v>#DIV/0!</v>
      </c>
      <c r="CY16" s="22" t="e">
        <f t="shared" si="23"/>
        <v>#DIV/0!</v>
      </c>
      <c r="CZ16" s="22">
        <f t="shared" si="24"/>
        <v>0</v>
      </c>
      <c r="DA16" s="22" t="e">
        <f t="shared" si="25"/>
        <v>#DIV/0!</v>
      </c>
      <c r="DB16" s="22">
        <f t="shared" si="26"/>
        <v>0</v>
      </c>
      <c r="DC16" s="22">
        <f t="shared" si="27"/>
        <v>0</v>
      </c>
      <c r="DE16" s="22">
        <f t="shared" si="49"/>
        <v>0</v>
      </c>
      <c r="DF16" s="22">
        <f t="shared" si="49"/>
        <v>0</v>
      </c>
      <c r="DG16" s="22">
        <f t="shared" si="50"/>
        <v>0</v>
      </c>
      <c r="DH16" s="22">
        <f t="shared" si="51"/>
        <v>0</v>
      </c>
      <c r="DI16" s="22">
        <f t="shared" si="28"/>
        <v>0</v>
      </c>
      <c r="DJ16" s="22">
        <f t="shared" si="28"/>
        <v>0</v>
      </c>
      <c r="DK16" s="22">
        <f t="shared" si="28"/>
        <v>0</v>
      </c>
      <c r="DL16" s="22">
        <f t="shared" si="28"/>
        <v>0</v>
      </c>
      <c r="DM16" s="22">
        <f t="shared" si="28"/>
        <v>0</v>
      </c>
      <c r="DN16" s="22">
        <f t="shared" si="29"/>
        <v>0</v>
      </c>
      <c r="DO16" s="22">
        <f t="shared" si="52"/>
        <v>0</v>
      </c>
      <c r="DP16" s="22">
        <f t="shared" si="52"/>
        <v>0</v>
      </c>
      <c r="DQ16" s="22">
        <f t="shared" si="52"/>
        <v>0</v>
      </c>
      <c r="DR16" s="22">
        <f t="shared" si="53"/>
        <v>0</v>
      </c>
      <c r="DS16" s="22">
        <f t="shared" si="54"/>
        <v>0</v>
      </c>
    </row>
    <row r="17" spans="1:123" ht="15.75" thickBot="1">
      <c r="A17" s="102" t="s">
        <v>38</v>
      </c>
      <c r="B17" s="95">
        <v>15</v>
      </c>
      <c r="C17" s="107" t="s">
        <v>103</v>
      </c>
      <c r="D17" s="107" t="s">
        <v>36</v>
      </c>
      <c r="E17" s="31"/>
      <c r="F17" s="31"/>
      <c r="G17" s="31">
        <v>4</v>
      </c>
      <c r="H17" s="31"/>
      <c r="I17" s="31">
        <v>1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100" t="s">
        <v>75</v>
      </c>
      <c r="U17" s="31"/>
      <c r="V17" s="31">
        <v>1</v>
      </c>
      <c r="W17" s="31">
        <v>6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>
        <v>1</v>
      </c>
      <c r="AH17" s="31"/>
      <c r="AI17" s="31"/>
      <c r="AJ17" s="48"/>
      <c r="AK17" s="90"/>
      <c r="AL17" s="31"/>
      <c r="AM17" s="31"/>
      <c r="AN17" s="34"/>
      <c r="AO17" s="34"/>
      <c r="AP17" s="34"/>
      <c r="AQ17" s="34"/>
      <c r="AR17" s="35"/>
      <c r="AS17" s="31"/>
      <c r="AT17" s="31"/>
      <c r="AU17" s="31"/>
      <c r="AV17" s="31"/>
      <c r="AW17" s="31"/>
      <c r="AX17" s="31"/>
      <c r="AY17" s="31"/>
      <c r="AZ17" s="36">
        <f t="shared" si="30"/>
        <v>2</v>
      </c>
      <c r="BA17" s="37">
        <f t="shared" si="0"/>
        <v>0</v>
      </c>
      <c r="BB17" s="38">
        <f t="shared" si="0"/>
        <v>1</v>
      </c>
      <c r="BC17" s="29">
        <f t="shared" si="31"/>
        <v>1</v>
      </c>
      <c r="BD17" s="38">
        <f t="shared" si="1"/>
        <v>10</v>
      </c>
      <c r="BE17" s="29">
        <f t="shared" si="32"/>
        <v>11</v>
      </c>
      <c r="BF17" s="38">
        <f t="shared" si="2"/>
        <v>0</v>
      </c>
      <c r="BG17" s="29">
        <f t="shared" si="33"/>
        <v>11</v>
      </c>
      <c r="BH17" s="38">
        <f t="shared" si="3"/>
        <v>1</v>
      </c>
      <c r="BI17" s="38">
        <f t="shared" si="3"/>
        <v>0</v>
      </c>
      <c r="BJ17" s="38">
        <f t="shared" si="3"/>
        <v>0</v>
      </c>
      <c r="BK17" s="38">
        <f t="shared" si="34"/>
        <v>0</v>
      </c>
      <c r="BL17" s="38">
        <f t="shared" si="34"/>
        <v>0</v>
      </c>
      <c r="BM17" s="29">
        <f t="shared" si="35"/>
        <v>0</v>
      </c>
      <c r="BN17" s="38">
        <f t="shared" si="4"/>
        <v>0</v>
      </c>
      <c r="BO17" s="38">
        <f t="shared" si="4"/>
        <v>0</v>
      </c>
      <c r="BP17" s="38">
        <f t="shared" si="36"/>
        <v>0</v>
      </c>
      <c r="BQ17" s="38">
        <f t="shared" si="37"/>
        <v>0</v>
      </c>
      <c r="BR17" s="38">
        <f t="shared" si="37"/>
        <v>1</v>
      </c>
      <c r="BS17" s="29">
        <f t="shared" si="38"/>
        <v>1</v>
      </c>
      <c r="BT17" s="38">
        <f t="shared" si="5"/>
        <v>0</v>
      </c>
      <c r="BU17" s="39">
        <f t="shared" si="5"/>
        <v>0</v>
      </c>
      <c r="BV17" s="39">
        <f t="shared" si="39"/>
        <v>0</v>
      </c>
      <c r="BW17" s="40"/>
      <c r="BX17" s="37">
        <f t="shared" si="40"/>
        <v>700</v>
      </c>
      <c r="BY17" s="38">
        <f t="shared" si="41"/>
        <v>0</v>
      </c>
      <c r="BZ17" s="38">
        <f t="shared" si="42"/>
        <v>0</v>
      </c>
      <c r="CA17" s="38">
        <f t="shared" si="43"/>
        <v>0</v>
      </c>
      <c r="CB17" s="38">
        <f t="shared" si="44"/>
        <v>50</v>
      </c>
      <c r="CC17" s="30">
        <f t="shared" si="45"/>
        <v>750</v>
      </c>
      <c r="CD17" s="122">
        <f t="shared" si="6"/>
        <v>603.33333333333337</v>
      </c>
      <c r="CE17" s="22">
        <f t="shared" si="46"/>
        <v>3</v>
      </c>
      <c r="CF17" s="122">
        <f t="shared" si="7"/>
        <v>563.33333333333337</v>
      </c>
      <c r="CG17" s="22">
        <f t="shared" si="47"/>
        <v>4</v>
      </c>
      <c r="CH17" s="122">
        <f t="shared" si="8"/>
        <v>523.33333333333337</v>
      </c>
      <c r="CI17" s="22">
        <f t="shared" si="48"/>
        <v>5</v>
      </c>
      <c r="CJ17">
        <f t="shared" si="9"/>
        <v>9.8154691794267759</v>
      </c>
      <c r="CK17">
        <f t="shared" si="10"/>
        <v>9.8154691794267759</v>
      </c>
      <c r="CM17">
        <f t="shared" si="11"/>
        <v>0</v>
      </c>
      <c r="CN17">
        <f t="shared" si="12"/>
        <v>3.2258064516129035</v>
      </c>
      <c r="CO17">
        <f t="shared" si="13"/>
        <v>14.084507042253522</v>
      </c>
      <c r="CP17">
        <f t="shared" si="14"/>
        <v>0</v>
      </c>
      <c r="CQ17">
        <f t="shared" si="15"/>
        <v>50</v>
      </c>
      <c r="CR17">
        <f t="shared" si="16"/>
        <v>0</v>
      </c>
      <c r="CS17" t="e">
        <f t="shared" si="17"/>
        <v>#DIV/0!</v>
      </c>
      <c r="CT17" t="e">
        <f t="shared" si="18"/>
        <v>#DIV/0!</v>
      </c>
      <c r="CU17">
        <f t="shared" si="19"/>
        <v>0</v>
      </c>
      <c r="CV17">
        <f t="shared" si="20"/>
        <v>0</v>
      </c>
      <c r="CW17" t="e">
        <f t="shared" si="21"/>
        <v>#DIV/0!</v>
      </c>
      <c r="CX17" t="e">
        <f t="shared" si="22"/>
        <v>#DIV/0!</v>
      </c>
      <c r="CY17" t="e">
        <f t="shared" si="23"/>
        <v>#DIV/0!</v>
      </c>
      <c r="CZ17">
        <f t="shared" si="24"/>
        <v>25</v>
      </c>
      <c r="DA17" t="e">
        <f t="shared" si="25"/>
        <v>#DIV/0!</v>
      </c>
      <c r="DB17">
        <f t="shared" si="26"/>
        <v>0</v>
      </c>
      <c r="DC17">
        <f t="shared" si="27"/>
        <v>0</v>
      </c>
      <c r="DE17" s="22">
        <f t="shared" si="49"/>
        <v>0</v>
      </c>
      <c r="DF17" s="22">
        <f t="shared" si="49"/>
        <v>1</v>
      </c>
      <c r="DG17" s="22">
        <f t="shared" si="50"/>
        <v>1</v>
      </c>
      <c r="DH17" s="22">
        <f t="shared" si="51"/>
        <v>0</v>
      </c>
      <c r="DI17" s="22">
        <f t="shared" si="28"/>
        <v>1</v>
      </c>
      <c r="DJ17" s="22">
        <f t="shared" si="28"/>
        <v>0</v>
      </c>
      <c r="DK17" s="22">
        <f t="shared" si="28"/>
        <v>0</v>
      </c>
      <c r="DL17" s="22">
        <f t="shared" si="28"/>
        <v>0</v>
      </c>
      <c r="DM17" s="22">
        <f t="shared" si="28"/>
        <v>0</v>
      </c>
      <c r="DN17" s="22">
        <f t="shared" si="29"/>
        <v>0</v>
      </c>
      <c r="DO17" s="22">
        <f t="shared" si="52"/>
        <v>0</v>
      </c>
      <c r="DP17" s="22">
        <f t="shared" si="52"/>
        <v>0</v>
      </c>
      <c r="DQ17" s="22">
        <f t="shared" si="52"/>
        <v>1</v>
      </c>
      <c r="DR17" s="22">
        <f t="shared" si="53"/>
        <v>0</v>
      </c>
      <c r="DS17" s="22">
        <f t="shared" si="54"/>
        <v>0</v>
      </c>
    </row>
    <row r="18" spans="1:123" ht="15.75" thickBot="1">
      <c r="A18" s="102" t="s">
        <v>38</v>
      </c>
      <c r="B18" s="95">
        <v>16</v>
      </c>
      <c r="C18" s="107" t="s">
        <v>104</v>
      </c>
      <c r="D18" s="107" t="s">
        <v>73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100" t="s">
        <v>74</v>
      </c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84"/>
      <c r="AK18" s="90"/>
      <c r="AL18" s="31"/>
      <c r="AM18" s="31"/>
      <c r="AN18" s="34"/>
      <c r="AO18" s="34"/>
      <c r="AP18" s="34"/>
      <c r="AQ18" s="34"/>
      <c r="AR18" s="35"/>
      <c r="AS18" s="31"/>
      <c r="AT18" s="31"/>
      <c r="AU18" s="31"/>
      <c r="AV18" s="31"/>
      <c r="AW18" s="31"/>
      <c r="AX18" s="31"/>
      <c r="AY18" s="31"/>
      <c r="AZ18" s="36">
        <f t="shared" si="30"/>
        <v>0</v>
      </c>
      <c r="BA18" s="37">
        <f t="shared" si="0"/>
        <v>0</v>
      </c>
      <c r="BB18" s="38">
        <f t="shared" si="0"/>
        <v>0</v>
      </c>
      <c r="BC18" s="29">
        <f t="shared" si="31"/>
        <v>0</v>
      </c>
      <c r="BD18" s="38">
        <f t="shared" si="1"/>
        <v>0</v>
      </c>
      <c r="BE18" s="29">
        <f t="shared" si="32"/>
        <v>0</v>
      </c>
      <c r="BF18" s="38">
        <f t="shared" si="2"/>
        <v>0</v>
      </c>
      <c r="BG18" s="29">
        <f t="shared" si="33"/>
        <v>0</v>
      </c>
      <c r="BH18" s="38">
        <f t="shared" si="3"/>
        <v>0</v>
      </c>
      <c r="BI18" s="38">
        <f t="shared" si="3"/>
        <v>0</v>
      </c>
      <c r="BJ18" s="38">
        <f t="shared" si="3"/>
        <v>0</v>
      </c>
      <c r="BK18" s="38">
        <f t="shared" si="34"/>
        <v>0</v>
      </c>
      <c r="BL18" s="38">
        <f t="shared" si="34"/>
        <v>0</v>
      </c>
      <c r="BM18" s="29">
        <f t="shared" si="35"/>
        <v>0</v>
      </c>
      <c r="BN18" s="38">
        <f t="shared" si="4"/>
        <v>0</v>
      </c>
      <c r="BO18" s="38">
        <f t="shared" si="4"/>
        <v>0</v>
      </c>
      <c r="BP18" s="38">
        <f t="shared" si="36"/>
        <v>0</v>
      </c>
      <c r="BQ18" s="38">
        <f t="shared" si="37"/>
        <v>0</v>
      </c>
      <c r="BR18" s="38">
        <f t="shared" si="37"/>
        <v>0</v>
      </c>
      <c r="BS18" s="29">
        <f t="shared" si="38"/>
        <v>0</v>
      </c>
      <c r="BT18" s="38">
        <f t="shared" si="5"/>
        <v>0</v>
      </c>
      <c r="BU18" s="39">
        <f t="shared" si="5"/>
        <v>0</v>
      </c>
      <c r="BV18" s="39">
        <f t="shared" si="39"/>
        <v>0</v>
      </c>
      <c r="BW18" s="40"/>
      <c r="BX18" s="37">
        <f t="shared" si="40"/>
        <v>0</v>
      </c>
      <c r="BY18" s="38">
        <f t="shared" si="41"/>
        <v>0</v>
      </c>
      <c r="BZ18" s="38">
        <f t="shared" si="42"/>
        <v>0</v>
      </c>
      <c r="CA18" s="38">
        <f t="shared" si="43"/>
        <v>0</v>
      </c>
      <c r="CB18" s="38">
        <f t="shared" si="44"/>
        <v>0</v>
      </c>
      <c r="CC18" s="30" t="str">
        <f t="shared" si="45"/>
        <v/>
      </c>
      <c r="CD18" s="122" t="e">
        <f t="shared" si="6"/>
        <v>#VALUE!</v>
      </c>
      <c r="CE18" s="22" t="str">
        <f t="shared" si="46"/>
        <v xml:space="preserve"> </v>
      </c>
      <c r="CF18" s="122" t="e">
        <f t="shared" si="7"/>
        <v>#VALUE!</v>
      </c>
      <c r="CG18" s="22" t="str">
        <f t="shared" si="47"/>
        <v xml:space="preserve"> </v>
      </c>
      <c r="CH18" s="122" t="e">
        <f t="shared" si="8"/>
        <v>#VALUE!</v>
      </c>
      <c r="CI18" s="22" t="str">
        <f t="shared" si="48"/>
        <v xml:space="preserve"> </v>
      </c>
      <c r="CJ18" t="e">
        <f t="shared" si="9"/>
        <v>#VALUE!</v>
      </c>
      <c r="CK18" t="e">
        <f t="shared" si="10"/>
        <v>#VALUE!</v>
      </c>
      <c r="CM18">
        <f t="shared" si="11"/>
        <v>0</v>
      </c>
      <c r="CN18">
        <f t="shared" si="12"/>
        <v>0</v>
      </c>
      <c r="CO18">
        <f t="shared" si="13"/>
        <v>0</v>
      </c>
      <c r="CP18">
        <f t="shared" si="14"/>
        <v>0</v>
      </c>
      <c r="CQ18">
        <f t="shared" si="15"/>
        <v>0</v>
      </c>
      <c r="CR18">
        <f t="shared" si="16"/>
        <v>0</v>
      </c>
      <c r="CS18" t="e">
        <f t="shared" si="17"/>
        <v>#DIV/0!</v>
      </c>
      <c r="CT18" t="e">
        <f t="shared" si="18"/>
        <v>#DIV/0!</v>
      </c>
      <c r="CU18">
        <f t="shared" si="19"/>
        <v>0</v>
      </c>
      <c r="CV18">
        <f t="shared" si="20"/>
        <v>0</v>
      </c>
      <c r="CW18" t="e">
        <f t="shared" si="21"/>
        <v>#DIV/0!</v>
      </c>
      <c r="CX18" t="e">
        <f t="shared" si="22"/>
        <v>#DIV/0!</v>
      </c>
      <c r="CY18" t="e">
        <f t="shared" si="23"/>
        <v>#DIV/0!</v>
      </c>
      <c r="CZ18">
        <f t="shared" si="24"/>
        <v>0</v>
      </c>
      <c r="DA18" t="e">
        <f t="shared" si="25"/>
        <v>#DIV/0!</v>
      </c>
      <c r="DB18">
        <f t="shared" si="26"/>
        <v>0</v>
      </c>
      <c r="DC18">
        <f t="shared" si="27"/>
        <v>0</v>
      </c>
      <c r="DE18" s="22">
        <f t="shared" si="49"/>
        <v>0</v>
      </c>
      <c r="DF18" s="22">
        <f t="shared" si="49"/>
        <v>0</v>
      </c>
      <c r="DG18" s="22">
        <f t="shared" si="50"/>
        <v>0</v>
      </c>
      <c r="DH18" s="22">
        <f t="shared" si="51"/>
        <v>0</v>
      </c>
      <c r="DI18" s="22">
        <f t="shared" si="28"/>
        <v>0</v>
      </c>
      <c r="DJ18" s="22">
        <f t="shared" si="28"/>
        <v>0</v>
      </c>
      <c r="DK18" s="22">
        <f t="shared" si="28"/>
        <v>0</v>
      </c>
      <c r="DL18" s="22">
        <f t="shared" si="28"/>
        <v>0</v>
      </c>
      <c r="DM18" s="22">
        <f t="shared" si="28"/>
        <v>0</v>
      </c>
      <c r="DN18" s="22">
        <f t="shared" si="29"/>
        <v>0</v>
      </c>
      <c r="DO18" s="22">
        <f t="shared" si="52"/>
        <v>0</v>
      </c>
      <c r="DP18" s="22">
        <f t="shared" si="52"/>
        <v>0</v>
      </c>
      <c r="DQ18" s="22">
        <f t="shared" si="52"/>
        <v>0</v>
      </c>
      <c r="DR18" s="22">
        <f t="shared" si="53"/>
        <v>0</v>
      </c>
      <c r="DS18" s="22">
        <f t="shared" si="54"/>
        <v>0</v>
      </c>
    </row>
    <row r="19" spans="1:123" ht="15.75" thickBot="1">
      <c r="A19" s="102" t="s">
        <v>38</v>
      </c>
      <c r="B19" s="95">
        <v>17</v>
      </c>
      <c r="C19" s="107" t="s">
        <v>105</v>
      </c>
      <c r="D19" s="107" t="s">
        <v>36</v>
      </c>
      <c r="E19" s="31"/>
      <c r="F19" s="31">
        <v>1</v>
      </c>
      <c r="G19" s="31">
        <v>3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100" t="s">
        <v>75</v>
      </c>
      <c r="U19" s="31"/>
      <c r="V19" s="31">
        <v>1</v>
      </c>
      <c r="W19" s="31">
        <v>3</v>
      </c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48"/>
      <c r="AK19" s="90"/>
      <c r="AL19" s="31"/>
      <c r="AM19" s="31"/>
      <c r="AN19" s="34"/>
      <c r="AO19" s="34"/>
      <c r="AP19" s="34"/>
      <c r="AQ19" s="34"/>
      <c r="AR19" s="35"/>
      <c r="AS19" s="31"/>
      <c r="AT19" s="31"/>
      <c r="AU19" s="31"/>
      <c r="AV19" s="31"/>
      <c r="AW19" s="31"/>
      <c r="AX19" s="31"/>
      <c r="AY19" s="31"/>
      <c r="AZ19" s="36">
        <f t="shared" si="30"/>
        <v>2</v>
      </c>
      <c r="BA19" s="37">
        <f t="shared" ref="BA19:BB20" si="55">SUM(E19,U19,AK19)</f>
        <v>0</v>
      </c>
      <c r="BB19" s="38">
        <f t="shared" si="55"/>
        <v>2</v>
      </c>
      <c r="BC19" s="29">
        <f t="shared" si="31"/>
        <v>2</v>
      </c>
      <c r="BD19" s="38">
        <f t="shared" si="1"/>
        <v>6</v>
      </c>
      <c r="BE19" s="29">
        <f t="shared" si="32"/>
        <v>8</v>
      </c>
      <c r="BF19" s="38">
        <f t="shared" si="2"/>
        <v>0</v>
      </c>
      <c r="BG19" s="29">
        <f t="shared" si="33"/>
        <v>8</v>
      </c>
      <c r="BH19" s="38">
        <f t="shared" si="3"/>
        <v>0</v>
      </c>
      <c r="BI19" s="38">
        <f t="shared" si="3"/>
        <v>0</v>
      </c>
      <c r="BJ19" s="38">
        <f t="shared" si="3"/>
        <v>0</v>
      </c>
      <c r="BK19" s="38">
        <f t="shared" si="34"/>
        <v>0</v>
      </c>
      <c r="BL19" s="38">
        <f t="shared" si="34"/>
        <v>0</v>
      </c>
      <c r="BM19" s="29">
        <f t="shared" si="35"/>
        <v>0</v>
      </c>
      <c r="BN19" s="38">
        <f t="shared" si="4"/>
        <v>0</v>
      </c>
      <c r="BO19" s="38">
        <f t="shared" si="4"/>
        <v>0</v>
      </c>
      <c r="BP19" s="38">
        <f t="shared" si="36"/>
        <v>0</v>
      </c>
      <c r="BQ19" s="38">
        <f t="shared" si="37"/>
        <v>0</v>
      </c>
      <c r="BR19" s="38">
        <f t="shared" si="37"/>
        <v>0</v>
      </c>
      <c r="BS19" s="29">
        <f t="shared" si="38"/>
        <v>0</v>
      </c>
      <c r="BT19" s="38">
        <f t="shared" si="5"/>
        <v>0</v>
      </c>
      <c r="BU19" s="39">
        <f t="shared" si="5"/>
        <v>0</v>
      </c>
      <c r="BV19" s="39">
        <f t="shared" si="39"/>
        <v>0</v>
      </c>
      <c r="BW19" s="40"/>
      <c r="BX19" s="37">
        <f t="shared" si="40"/>
        <v>520</v>
      </c>
      <c r="BY19" s="38">
        <f t="shared" si="41"/>
        <v>0</v>
      </c>
      <c r="BZ19" s="38">
        <f t="shared" si="42"/>
        <v>0</v>
      </c>
      <c r="CA19" s="38">
        <f t="shared" si="43"/>
        <v>0</v>
      </c>
      <c r="CB19" s="38">
        <f t="shared" si="44"/>
        <v>0</v>
      </c>
      <c r="CC19" s="30">
        <f t="shared" si="45"/>
        <v>520</v>
      </c>
      <c r="CD19" s="122">
        <f t="shared" si="6"/>
        <v>373.33333333333337</v>
      </c>
      <c r="CE19" s="22">
        <f t="shared" si="46"/>
        <v>3</v>
      </c>
      <c r="CF19" s="122">
        <f t="shared" si="7"/>
        <v>333.33333333333337</v>
      </c>
      <c r="CG19" s="22">
        <f t="shared" si="47"/>
        <v>4</v>
      </c>
      <c r="CH19" s="122">
        <f t="shared" si="8"/>
        <v>293.33333333333337</v>
      </c>
      <c r="CI19" s="22">
        <f t="shared" si="48"/>
        <v>5</v>
      </c>
      <c r="CJ19">
        <f t="shared" si="9"/>
        <v>6.805391964402566</v>
      </c>
      <c r="CK19">
        <f t="shared" si="10"/>
        <v>6.805391964402566</v>
      </c>
      <c r="CM19">
        <f t="shared" si="11"/>
        <v>0</v>
      </c>
      <c r="CN19">
        <f t="shared" si="12"/>
        <v>6.4516129032258069</v>
      </c>
      <c r="CO19">
        <f t="shared" si="13"/>
        <v>8.4507042253521139</v>
      </c>
      <c r="CP19">
        <f t="shared" si="14"/>
        <v>0</v>
      </c>
      <c r="CQ19">
        <f t="shared" si="15"/>
        <v>0</v>
      </c>
      <c r="CR19">
        <f t="shared" si="16"/>
        <v>0</v>
      </c>
      <c r="CS19" t="e">
        <f t="shared" si="17"/>
        <v>#DIV/0!</v>
      </c>
      <c r="CT19" t="e">
        <f t="shared" si="18"/>
        <v>#DIV/0!</v>
      </c>
      <c r="CU19">
        <f t="shared" si="19"/>
        <v>0</v>
      </c>
      <c r="CV19">
        <f t="shared" si="20"/>
        <v>0</v>
      </c>
      <c r="CW19" t="e">
        <f t="shared" si="21"/>
        <v>#DIV/0!</v>
      </c>
      <c r="CX19" t="e">
        <f t="shared" si="22"/>
        <v>#DIV/0!</v>
      </c>
      <c r="CY19" t="e">
        <f t="shared" si="23"/>
        <v>#DIV/0!</v>
      </c>
      <c r="CZ19">
        <f t="shared" si="24"/>
        <v>0</v>
      </c>
      <c r="DA19" t="e">
        <f t="shared" si="25"/>
        <v>#DIV/0!</v>
      </c>
      <c r="DB19">
        <f t="shared" si="26"/>
        <v>0</v>
      </c>
      <c r="DC19">
        <f t="shared" si="27"/>
        <v>0</v>
      </c>
      <c r="DE19" s="22">
        <f t="shared" si="49"/>
        <v>0</v>
      </c>
      <c r="DF19" s="22">
        <f t="shared" si="49"/>
        <v>1</v>
      </c>
      <c r="DG19" s="22">
        <f t="shared" si="50"/>
        <v>1</v>
      </c>
      <c r="DH19" s="22">
        <f t="shared" si="51"/>
        <v>0</v>
      </c>
      <c r="DI19" s="22">
        <f t="shared" ref="DI19:DM20" si="56">COUNTIF(BH19,"&lt;&gt;0")</f>
        <v>0</v>
      </c>
      <c r="DJ19" s="22">
        <f t="shared" si="56"/>
        <v>0</v>
      </c>
      <c r="DK19" s="22">
        <f t="shared" si="56"/>
        <v>0</v>
      </c>
      <c r="DL19" s="22">
        <f t="shared" si="56"/>
        <v>0</v>
      </c>
      <c r="DM19" s="22">
        <f t="shared" si="56"/>
        <v>0</v>
      </c>
      <c r="DN19" s="22">
        <f t="shared" si="29"/>
        <v>0</v>
      </c>
      <c r="DO19" s="22">
        <f t="shared" si="52"/>
        <v>0</v>
      </c>
      <c r="DP19" s="22">
        <f t="shared" si="52"/>
        <v>0</v>
      </c>
      <c r="DQ19" s="22">
        <f t="shared" si="52"/>
        <v>0</v>
      </c>
      <c r="DR19" s="22">
        <f t="shared" si="53"/>
        <v>0</v>
      </c>
      <c r="DS19" s="22">
        <f t="shared" si="54"/>
        <v>0</v>
      </c>
    </row>
    <row r="20" spans="1:123" ht="15.75" thickBot="1">
      <c r="A20" s="102" t="s">
        <v>38</v>
      </c>
      <c r="B20" s="95">
        <v>18</v>
      </c>
      <c r="C20" s="107" t="s">
        <v>106</v>
      </c>
      <c r="D20" s="107" t="s">
        <v>36</v>
      </c>
      <c r="E20" s="31"/>
      <c r="F20" s="31"/>
      <c r="G20" s="31"/>
      <c r="H20" s="31"/>
      <c r="I20" s="31"/>
      <c r="J20" s="31">
        <v>1</v>
      </c>
      <c r="K20" s="31"/>
      <c r="L20" s="31"/>
      <c r="M20" s="31"/>
      <c r="N20" s="31"/>
      <c r="O20" s="31"/>
      <c r="P20" s="31"/>
      <c r="Q20" s="31"/>
      <c r="R20" s="31"/>
      <c r="S20" s="31"/>
      <c r="T20" s="100" t="s">
        <v>75</v>
      </c>
      <c r="U20" s="31"/>
      <c r="V20" s="31"/>
      <c r="W20" s="31">
        <v>3</v>
      </c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48"/>
      <c r="AK20" s="90"/>
      <c r="AL20" s="31"/>
      <c r="AM20" s="31"/>
      <c r="AN20" s="34"/>
      <c r="AO20" s="34"/>
      <c r="AP20" s="34"/>
      <c r="AQ20" s="34"/>
      <c r="AR20" s="35"/>
      <c r="AS20" s="31"/>
      <c r="AT20" s="31"/>
      <c r="AU20" s="31"/>
      <c r="AV20" s="31"/>
      <c r="AW20" s="31"/>
      <c r="AX20" s="31"/>
      <c r="AY20" s="31"/>
      <c r="AZ20" s="36">
        <f t="shared" si="30"/>
        <v>2</v>
      </c>
      <c r="BA20" s="37">
        <f t="shared" si="55"/>
        <v>0</v>
      </c>
      <c r="BB20" s="38">
        <f t="shared" si="55"/>
        <v>0</v>
      </c>
      <c r="BC20" s="29">
        <f t="shared" si="31"/>
        <v>0</v>
      </c>
      <c r="BD20" s="38">
        <f t="shared" si="1"/>
        <v>3</v>
      </c>
      <c r="BE20" s="29">
        <f t="shared" si="32"/>
        <v>3</v>
      </c>
      <c r="BF20" s="38">
        <f t="shared" si="2"/>
        <v>0</v>
      </c>
      <c r="BG20" s="29">
        <f t="shared" si="33"/>
        <v>3</v>
      </c>
      <c r="BH20" s="38">
        <f t="shared" si="3"/>
        <v>0</v>
      </c>
      <c r="BI20" s="38">
        <f t="shared" si="3"/>
        <v>1</v>
      </c>
      <c r="BJ20" s="38">
        <f t="shared" si="3"/>
        <v>0</v>
      </c>
      <c r="BK20" s="38">
        <f t="shared" si="34"/>
        <v>0</v>
      </c>
      <c r="BL20" s="38">
        <f t="shared" si="34"/>
        <v>0</v>
      </c>
      <c r="BM20" s="29">
        <f t="shared" si="35"/>
        <v>0</v>
      </c>
      <c r="BN20" s="38">
        <f t="shared" si="4"/>
        <v>0</v>
      </c>
      <c r="BO20" s="38">
        <f t="shared" si="4"/>
        <v>0</v>
      </c>
      <c r="BP20" s="38">
        <f t="shared" si="36"/>
        <v>0</v>
      </c>
      <c r="BQ20" s="38">
        <f t="shared" si="37"/>
        <v>0</v>
      </c>
      <c r="BR20" s="38">
        <f t="shared" si="37"/>
        <v>0</v>
      </c>
      <c r="BS20" s="29">
        <f t="shared" si="38"/>
        <v>0</v>
      </c>
      <c r="BT20" s="38">
        <f t="shared" si="5"/>
        <v>0</v>
      </c>
      <c r="BU20" s="39">
        <f t="shared" si="5"/>
        <v>0</v>
      </c>
      <c r="BV20" s="39">
        <f t="shared" si="39"/>
        <v>0</v>
      </c>
      <c r="BW20" s="40"/>
      <c r="BX20" s="37">
        <f t="shared" si="40"/>
        <v>180</v>
      </c>
      <c r="BY20" s="38">
        <f t="shared" si="41"/>
        <v>10</v>
      </c>
      <c r="BZ20" s="38">
        <f t="shared" si="42"/>
        <v>0</v>
      </c>
      <c r="CA20" s="38">
        <f t="shared" si="43"/>
        <v>0</v>
      </c>
      <c r="CB20" s="38">
        <f t="shared" si="44"/>
        <v>0</v>
      </c>
      <c r="CC20" s="30">
        <f t="shared" si="45"/>
        <v>190</v>
      </c>
      <c r="CD20" s="122">
        <f t="shared" si="6"/>
        <v>43.333333333333343</v>
      </c>
      <c r="CE20" s="22">
        <f t="shared" si="46"/>
        <v>3</v>
      </c>
      <c r="CF20" s="122">
        <f t="shared" si="7"/>
        <v>3.3333333333333428</v>
      </c>
      <c r="CG20" s="22">
        <f t="shared" si="47"/>
        <v>4</v>
      </c>
      <c r="CH20" s="122">
        <f t="shared" si="8"/>
        <v>-36.666666666666657</v>
      </c>
      <c r="CI20" s="22" t="str">
        <f t="shared" si="48"/>
        <v>NAO</v>
      </c>
      <c r="CJ20">
        <f t="shared" si="9"/>
        <v>2.4865855254547835</v>
      </c>
      <c r="CK20">
        <f t="shared" si="10"/>
        <v>2.4865855254547835</v>
      </c>
      <c r="CM20">
        <f t="shared" si="11"/>
        <v>0</v>
      </c>
      <c r="CN20">
        <f t="shared" si="12"/>
        <v>0</v>
      </c>
      <c r="CO20">
        <f t="shared" si="13"/>
        <v>4.2253521126760569</v>
      </c>
      <c r="CP20">
        <f t="shared" si="14"/>
        <v>0</v>
      </c>
      <c r="CQ20">
        <f t="shared" si="15"/>
        <v>0</v>
      </c>
      <c r="CR20">
        <f t="shared" si="16"/>
        <v>25</v>
      </c>
      <c r="CS20" t="e">
        <f t="shared" si="17"/>
        <v>#DIV/0!</v>
      </c>
      <c r="CT20" t="e">
        <f t="shared" si="18"/>
        <v>#DIV/0!</v>
      </c>
      <c r="CU20">
        <f t="shared" si="19"/>
        <v>0</v>
      </c>
      <c r="CV20">
        <f t="shared" si="20"/>
        <v>0</v>
      </c>
      <c r="CW20" t="e">
        <f t="shared" si="21"/>
        <v>#DIV/0!</v>
      </c>
      <c r="CX20" t="e">
        <f t="shared" si="22"/>
        <v>#DIV/0!</v>
      </c>
      <c r="CY20" t="e">
        <f t="shared" si="23"/>
        <v>#DIV/0!</v>
      </c>
      <c r="CZ20">
        <f t="shared" si="24"/>
        <v>0</v>
      </c>
      <c r="DA20" t="e">
        <f t="shared" si="25"/>
        <v>#DIV/0!</v>
      </c>
      <c r="DB20">
        <f t="shared" si="26"/>
        <v>0</v>
      </c>
      <c r="DC20">
        <f t="shared" si="27"/>
        <v>0</v>
      </c>
      <c r="DE20" s="22">
        <f t="shared" si="49"/>
        <v>0</v>
      </c>
      <c r="DF20" s="22">
        <f t="shared" si="49"/>
        <v>0</v>
      </c>
      <c r="DG20" s="22">
        <f t="shared" si="50"/>
        <v>1</v>
      </c>
      <c r="DH20" s="22">
        <f t="shared" si="51"/>
        <v>0</v>
      </c>
      <c r="DI20" s="22">
        <f t="shared" si="56"/>
        <v>0</v>
      </c>
      <c r="DJ20" s="22">
        <f t="shared" si="56"/>
        <v>1</v>
      </c>
      <c r="DK20" s="22">
        <f t="shared" si="56"/>
        <v>0</v>
      </c>
      <c r="DL20" s="22">
        <f t="shared" si="56"/>
        <v>0</v>
      </c>
      <c r="DM20" s="22">
        <f t="shared" si="56"/>
        <v>0</v>
      </c>
      <c r="DN20" s="22">
        <f t="shared" si="29"/>
        <v>0</v>
      </c>
      <c r="DO20" s="22">
        <f t="shared" si="52"/>
        <v>0</v>
      </c>
      <c r="DP20" s="22">
        <f t="shared" si="52"/>
        <v>0</v>
      </c>
      <c r="DQ20" s="22">
        <f t="shared" si="52"/>
        <v>0</v>
      </c>
      <c r="DR20" s="22">
        <f t="shared" si="53"/>
        <v>0</v>
      </c>
      <c r="DS20" s="22">
        <f t="shared" si="54"/>
        <v>0</v>
      </c>
    </row>
    <row r="21" spans="1:123" ht="15.75" thickBot="1">
      <c r="A21" s="42"/>
      <c r="B21" s="43"/>
      <c r="C21" s="44"/>
      <c r="D21" s="45"/>
      <c r="E21" s="46"/>
      <c r="F21" s="47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8"/>
      <c r="U21" s="47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8"/>
      <c r="AK21" s="47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8">
        <f>SUM(AZ3:AZ20)</f>
        <v>25</v>
      </c>
      <c r="BA21" s="49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50"/>
      <c r="BW21" s="42"/>
      <c r="BX21" s="43"/>
      <c r="BY21" s="43"/>
      <c r="BZ21" s="43"/>
      <c r="CA21" s="43"/>
      <c r="CB21" s="43"/>
      <c r="CC21" s="43"/>
      <c r="CD21" s="42"/>
      <c r="CE21" s="42"/>
      <c r="CF21" s="42"/>
      <c r="CG21" s="42"/>
      <c r="CH21" s="42"/>
      <c r="CI21" s="42"/>
    </row>
    <row r="22" spans="1:123" ht="15.75" thickBot="1">
      <c r="C22" s="7" t="s">
        <v>40</v>
      </c>
      <c r="D22" s="7"/>
      <c r="E22" s="51"/>
      <c r="F22" s="51">
        <v>2</v>
      </c>
      <c r="G22" s="51">
        <v>2</v>
      </c>
      <c r="H22" s="51">
        <v>1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>
        <v>2</v>
      </c>
      <c r="W22" s="51">
        <v>1</v>
      </c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85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7">
        <f>AZ21/2</f>
        <v>12.5</v>
      </c>
      <c r="BA22" s="1">
        <f t="shared" ref="BA22:BB22" si="57">SUM(E22,U22,AK22)</f>
        <v>0</v>
      </c>
      <c r="BB22" s="52">
        <f t="shared" si="57"/>
        <v>4</v>
      </c>
      <c r="BC22" s="52"/>
      <c r="BD22" s="52">
        <f>SUM(G22,W22,AM22)</f>
        <v>3</v>
      </c>
      <c r="BE22" s="52"/>
      <c r="BF22" s="52">
        <f>SUM(H22,X22,AN22)</f>
        <v>1</v>
      </c>
      <c r="BG22" s="52"/>
      <c r="BH22" s="52">
        <f>SUM(I22,Y22,AO22)</f>
        <v>0</v>
      </c>
      <c r="BI22" s="52">
        <f>SUM(J22,Z22,AP22)</f>
        <v>0</v>
      </c>
      <c r="BJ22" s="52">
        <f>SUM(K22,AA22,AQ22)</f>
        <v>0</v>
      </c>
      <c r="BK22" s="53">
        <f>SUM(AR22,AB22,L22)</f>
        <v>0</v>
      </c>
      <c r="BL22" s="53">
        <f>SUM(AS22,AC22,M22)</f>
        <v>0</v>
      </c>
      <c r="BM22" s="53"/>
      <c r="BN22" s="53">
        <f>SUM(AT22,AD22,N22)</f>
        <v>0</v>
      </c>
      <c r="BO22" s="53"/>
      <c r="BP22" s="53">
        <f>SUM(AU22,AE22,O22)</f>
        <v>0</v>
      </c>
      <c r="BQ22" s="53">
        <f>SUM(AV22,AF22,P22)</f>
        <v>0</v>
      </c>
      <c r="BR22" s="53">
        <f>SUM(AW22,AG22,Q22)</f>
        <v>0</v>
      </c>
      <c r="BS22" s="53"/>
      <c r="BT22" s="53">
        <f>SUM(AX22,AH22,R22)</f>
        <v>0</v>
      </c>
      <c r="BU22" s="53"/>
      <c r="BV22" s="54">
        <f>SUM(AY22,AI22,S22)</f>
        <v>0</v>
      </c>
      <c r="CA22" s="55"/>
      <c r="CB22" s="55"/>
      <c r="CC22">
        <f>SUM(CC3:CC20)</f>
        <v>7641</v>
      </c>
    </row>
    <row r="23" spans="1:123">
      <c r="BI23" s="20"/>
      <c r="BY23" s="20"/>
      <c r="CJ23" t="e">
        <f>SUM(CJ3:CJ20)</f>
        <v>#VALUE!</v>
      </c>
      <c r="CK23" t="e">
        <f>SUM(CK3:CK20)</f>
        <v>#VALUE!</v>
      </c>
      <c r="CM23">
        <f t="shared" ref="CM23:DC23" si="58">SUM(CM3:CM20)</f>
        <v>100</v>
      </c>
      <c r="CN23">
        <f t="shared" si="58"/>
        <v>99.999999999999986</v>
      </c>
      <c r="CO23">
        <f t="shared" si="58"/>
        <v>100.00000000000001</v>
      </c>
      <c r="CP23">
        <f t="shared" si="58"/>
        <v>99.999999999999986</v>
      </c>
      <c r="CQ23">
        <f t="shared" si="58"/>
        <v>100</v>
      </c>
      <c r="CR23">
        <f t="shared" si="58"/>
        <v>100</v>
      </c>
      <c r="CS23" t="e">
        <f t="shared" si="58"/>
        <v>#DIV/0!</v>
      </c>
      <c r="CT23" t="e">
        <f t="shared" si="58"/>
        <v>#DIV/0!</v>
      </c>
      <c r="CU23">
        <f t="shared" si="58"/>
        <v>100</v>
      </c>
      <c r="CV23">
        <f t="shared" si="58"/>
        <v>100</v>
      </c>
      <c r="CW23" t="e">
        <f t="shared" si="58"/>
        <v>#DIV/0!</v>
      </c>
      <c r="CX23" t="e">
        <f t="shared" si="58"/>
        <v>#DIV/0!</v>
      </c>
      <c r="CY23" t="e">
        <f t="shared" si="58"/>
        <v>#DIV/0!</v>
      </c>
      <c r="CZ23">
        <f t="shared" si="58"/>
        <v>100</v>
      </c>
      <c r="DA23" t="e">
        <f t="shared" si="58"/>
        <v>#DIV/0!</v>
      </c>
      <c r="DB23">
        <f t="shared" si="58"/>
        <v>100</v>
      </c>
      <c r="DC23">
        <f t="shared" si="58"/>
        <v>100</v>
      </c>
    </row>
    <row r="24" spans="1:123" ht="15.75" thickBot="1"/>
    <row r="25" spans="1:123" ht="15.75" thickBot="1">
      <c r="D25" t="s">
        <v>41</v>
      </c>
      <c r="E25" t="s">
        <v>42</v>
      </c>
      <c r="F25" t="s">
        <v>43</v>
      </c>
      <c r="U25" s="55"/>
      <c r="BA25" s="16" t="s">
        <v>8</v>
      </c>
      <c r="BB25" s="17" t="s">
        <v>9</v>
      </c>
      <c r="BC25" s="17"/>
      <c r="BD25" s="17" t="s">
        <v>10</v>
      </c>
      <c r="BE25" s="17"/>
      <c r="BF25" s="17" t="s">
        <v>11</v>
      </c>
      <c r="BG25" s="17"/>
      <c r="BH25" s="17" t="s">
        <v>12</v>
      </c>
      <c r="BI25" s="17" t="s">
        <v>13</v>
      </c>
      <c r="BJ25" s="17" t="s">
        <v>14</v>
      </c>
      <c r="BK25" s="17" t="s">
        <v>15</v>
      </c>
      <c r="BL25" s="17" t="s">
        <v>16</v>
      </c>
      <c r="BM25" s="17"/>
      <c r="BN25" s="17" t="s">
        <v>17</v>
      </c>
      <c r="BO25" s="17"/>
      <c r="BP25" s="17" t="s">
        <v>27</v>
      </c>
      <c r="BQ25" s="17" t="s">
        <v>19</v>
      </c>
      <c r="BR25" s="17" t="s">
        <v>20</v>
      </c>
      <c r="BS25" s="17"/>
      <c r="BT25" s="17" t="s">
        <v>21</v>
      </c>
      <c r="BU25" s="17"/>
      <c r="BV25" s="19" t="s">
        <v>22</v>
      </c>
      <c r="BW25" s="185" t="s">
        <v>44</v>
      </c>
      <c r="BX25" s="186"/>
      <c r="BY25" s="186"/>
      <c r="BZ25" s="186"/>
      <c r="CA25" s="187"/>
      <c r="CB25" s="150" t="s">
        <v>222</v>
      </c>
      <c r="CC25" s="151"/>
    </row>
    <row r="26" spans="1:123" ht="15.75" thickBot="1">
      <c r="D26">
        <v>2007</v>
      </c>
      <c r="E26">
        <v>2008</v>
      </c>
      <c r="F26">
        <v>2009</v>
      </c>
      <c r="G26" t="s">
        <v>45</v>
      </c>
      <c r="AY26" s="153" t="s">
        <v>46</v>
      </c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78" t="s">
        <v>47</v>
      </c>
      <c r="BX26" s="179"/>
      <c r="BY26" s="56"/>
      <c r="BZ26" s="56"/>
      <c r="CA26" s="57">
        <f>SUM(BA28:BV28)</f>
        <v>123.1</v>
      </c>
      <c r="CB26" s="123">
        <v>0.8</v>
      </c>
      <c r="CC26" s="60">
        <f>PERCENTILE($CC$1:$CC20,0.8)</f>
        <v>734</v>
      </c>
    </row>
    <row r="27" spans="1:123" ht="15.75" thickBot="1">
      <c r="C27" t="s">
        <v>48</v>
      </c>
      <c r="D27">
        <f>COUNTIF(D3:D20,"P")</f>
        <v>13</v>
      </c>
      <c r="E27">
        <f>COUNTIF(T3:T20,"P")</f>
        <v>12</v>
      </c>
      <c r="G27">
        <f>AVERAGE(D27:F27)</f>
        <v>12.5</v>
      </c>
      <c r="AP27" s="55"/>
      <c r="AQ27" s="55"/>
      <c r="AR27" s="55"/>
      <c r="AS27" s="55"/>
      <c r="AT27" s="55"/>
      <c r="AU27" s="55"/>
      <c r="AV27" s="55"/>
      <c r="AW27" s="55"/>
      <c r="AX27" s="55"/>
      <c r="AY27" s="1" t="s">
        <v>49</v>
      </c>
      <c r="AZ27" s="58"/>
      <c r="BA27" s="59">
        <f>SUM(BA3:BA20)</f>
        <v>1</v>
      </c>
      <c r="BB27" s="59">
        <f>SUM(BB3:BB20)</f>
        <v>31</v>
      </c>
      <c r="BC27" s="59"/>
      <c r="BD27" s="59">
        <f>SUM(BD3:BD20)</f>
        <v>71</v>
      </c>
      <c r="BE27" s="59"/>
      <c r="BF27" s="59">
        <f>SUM(BF3:BF20)</f>
        <v>7</v>
      </c>
      <c r="BG27" s="59"/>
      <c r="BH27" s="59">
        <f>SUM(BH3:BH20)</f>
        <v>2</v>
      </c>
      <c r="BI27" s="59">
        <f>SUM(BI3:BI20)</f>
        <v>4</v>
      </c>
      <c r="BJ27" s="59">
        <f>SUM(BJ3:BJ20)</f>
        <v>0</v>
      </c>
      <c r="BK27" s="59">
        <f>SUM(BK3:BK20)</f>
        <v>0</v>
      </c>
      <c r="BL27" s="59">
        <f>SUM(BL3:BL20)</f>
        <v>1</v>
      </c>
      <c r="BM27" s="59"/>
      <c r="BN27" s="59">
        <f>SUM(BN3:BN20)</f>
        <v>1</v>
      </c>
      <c r="BO27" s="59">
        <f>SUM(BO3:BO20)</f>
        <v>0</v>
      </c>
      <c r="BP27" s="59">
        <f>SUM(BP3:BP20)</f>
        <v>0</v>
      </c>
      <c r="BQ27" s="59">
        <f>SUM(BQ3:BQ20)</f>
        <v>0</v>
      </c>
      <c r="BR27" s="59">
        <f>SUM(BR3:BR20)</f>
        <v>4</v>
      </c>
      <c r="BS27" s="59"/>
      <c r="BT27" s="59">
        <f>SUM(BT3:BT20)</f>
        <v>0</v>
      </c>
      <c r="BU27" s="59">
        <f>SUM(BU3:BU20)</f>
        <v>9.1</v>
      </c>
      <c r="BV27" s="59">
        <f>SUM(BV3:BV20)</f>
        <v>9.1</v>
      </c>
      <c r="BW27" s="169" t="s">
        <v>29</v>
      </c>
      <c r="BX27" s="170"/>
      <c r="BY27" s="60"/>
      <c r="BZ27" s="60"/>
      <c r="CA27" s="61">
        <f>SUM(BA28:BJ28)</f>
        <v>108</v>
      </c>
      <c r="CB27" s="142">
        <v>0.75</v>
      </c>
      <c r="CC27" s="60">
        <f>PERCENTILE($CC$1:$CC20,0.75)</f>
        <v>710</v>
      </c>
    </row>
    <row r="28" spans="1:123" ht="15.75" thickBot="1">
      <c r="C28" t="s">
        <v>50</v>
      </c>
      <c r="D28">
        <f>COUNTIF(D3:D20,"C")</f>
        <v>5</v>
      </c>
      <c r="E28">
        <f>COUNTIF(T3:T20,"C")</f>
        <v>6</v>
      </c>
      <c r="F28">
        <f>COUNTIF(A3:AJ20,"C")</f>
        <v>11</v>
      </c>
      <c r="G28">
        <f>AVERAGE(D28:F28)</f>
        <v>7.333333333333333</v>
      </c>
      <c r="AP28" s="55"/>
      <c r="AQ28" s="55"/>
      <c r="AR28" s="55"/>
      <c r="AS28" s="55"/>
      <c r="AT28" s="55"/>
      <c r="AU28" s="55"/>
      <c r="AV28" s="55"/>
      <c r="AW28" s="55"/>
      <c r="AX28" s="55"/>
      <c r="AY28" s="1" t="s">
        <v>51</v>
      </c>
      <c r="AZ28" s="58"/>
      <c r="BA28" s="52">
        <f>BA27-BA22</f>
        <v>1</v>
      </c>
      <c r="BB28" s="52">
        <f t="shared" ref="BB28:BV28" si="59">BB27-BB22</f>
        <v>27</v>
      </c>
      <c r="BC28" s="52"/>
      <c r="BD28" s="52">
        <f t="shared" si="59"/>
        <v>68</v>
      </c>
      <c r="BE28" s="52"/>
      <c r="BF28" s="52">
        <f t="shared" si="59"/>
        <v>6</v>
      </c>
      <c r="BG28" s="52"/>
      <c r="BH28" s="52">
        <f t="shared" si="59"/>
        <v>2</v>
      </c>
      <c r="BI28" s="52">
        <f t="shared" si="59"/>
        <v>4</v>
      </c>
      <c r="BJ28" s="52">
        <f t="shared" si="59"/>
        <v>0</v>
      </c>
      <c r="BK28" s="52">
        <f t="shared" si="59"/>
        <v>0</v>
      </c>
      <c r="BL28" s="52">
        <f t="shared" si="59"/>
        <v>1</v>
      </c>
      <c r="BM28" s="52"/>
      <c r="BN28" s="52">
        <f t="shared" si="59"/>
        <v>1</v>
      </c>
      <c r="BO28" s="52"/>
      <c r="BP28" s="52">
        <f t="shared" si="59"/>
        <v>0</v>
      </c>
      <c r="BQ28" s="52">
        <f t="shared" si="59"/>
        <v>0</v>
      </c>
      <c r="BR28" s="52">
        <f t="shared" si="59"/>
        <v>4</v>
      </c>
      <c r="BS28" s="52"/>
      <c r="BT28" s="52">
        <f t="shared" si="59"/>
        <v>0</v>
      </c>
      <c r="BU28" s="52"/>
      <c r="BV28" s="52">
        <f t="shared" si="59"/>
        <v>9.1</v>
      </c>
      <c r="BW28" s="169" t="s">
        <v>52</v>
      </c>
      <c r="BX28" s="170"/>
      <c r="BY28" s="60"/>
      <c r="BZ28" s="60"/>
      <c r="CA28" s="61">
        <f>SUM(BK28:BP28)</f>
        <v>2</v>
      </c>
      <c r="CB28" s="123">
        <v>0.7</v>
      </c>
      <c r="CC28" s="60">
        <f>PERCENTILE($CC$1:$CC20,0.7)</f>
        <v>698</v>
      </c>
    </row>
    <row r="29" spans="1:123" ht="15.75" thickBot="1">
      <c r="C29" t="s">
        <v>53</v>
      </c>
      <c r="D29">
        <f>COUNTIF(D3:D20,"V")</f>
        <v>0</v>
      </c>
      <c r="E29">
        <f>COUNTIF(T3:T20,"V")</f>
        <v>0</v>
      </c>
      <c r="F29">
        <f>COUNTIF(AJ3:AJ20,"V")</f>
        <v>0</v>
      </c>
      <c r="G29">
        <f>AVERAGE(D29:F29)</f>
        <v>0</v>
      </c>
      <c r="AP29" s="55"/>
      <c r="AQ29" s="55"/>
      <c r="AR29" s="55"/>
      <c r="AS29" s="55"/>
      <c r="AT29" s="55"/>
      <c r="AU29" s="55"/>
      <c r="AV29" s="55"/>
      <c r="AW29" s="55"/>
      <c r="AX29" s="55"/>
      <c r="AY29" s="1" t="s">
        <v>54</v>
      </c>
      <c r="AZ29" s="58"/>
      <c r="BA29" s="58">
        <f>BA28*100</f>
        <v>100</v>
      </c>
      <c r="BB29" s="5">
        <f>BB28*80</f>
        <v>2160</v>
      </c>
      <c r="BC29" s="5"/>
      <c r="BD29" s="5">
        <f>BD28*60</f>
        <v>4080</v>
      </c>
      <c r="BE29" s="5"/>
      <c r="BF29" s="5">
        <f>BF28*40</f>
        <v>240</v>
      </c>
      <c r="BG29" s="5"/>
      <c r="BH29" s="5">
        <f>BH28*20</f>
        <v>40</v>
      </c>
      <c r="BI29" s="5">
        <f>BI28*10</f>
        <v>40</v>
      </c>
      <c r="BJ29" s="5">
        <f>BJ28*5</f>
        <v>0</v>
      </c>
      <c r="BK29" s="5">
        <f>BK28*200</f>
        <v>0</v>
      </c>
      <c r="BL29" s="5">
        <f>BL28*100</f>
        <v>100</v>
      </c>
      <c r="BM29" s="5"/>
      <c r="BN29" s="5">
        <f>BN28*50</f>
        <v>50</v>
      </c>
      <c r="BO29" s="5"/>
      <c r="BP29" s="5">
        <f>BP28*25</f>
        <v>0</v>
      </c>
      <c r="BQ29" s="5">
        <f>BQ28*100</f>
        <v>0</v>
      </c>
      <c r="BR29" s="5">
        <f>BR28*50</f>
        <v>200</v>
      </c>
      <c r="BS29" s="5"/>
      <c r="BT29" s="5">
        <f>BT28*25</f>
        <v>0</v>
      </c>
      <c r="BU29" s="5"/>
      <c r="BV29" s="1">
        <f>BV28*10</f>
        <v>91</v>
      </c>
      <c r="BW29" s="171" t="s">
        <v>55</v>
      </c>
      <c r="BX29" s="172"/>
      <c r="BY29" s="62"/>
      <c r="BZ29" s="62"/>
      <c r="CA29" s="63">
        <f>SUM(BQ28:BV28)</f>
        <v>13.1</v>
      </c>
      <c r="CB29" s="123">
        <v>0.6</v>
      </c>
      <c r="CC29" s="60">
        <f>PERCENTILE($CC$1:$CC20,0.6)</f>
        <v>626</v>
      </c>
    </row>
    <row r="30" spans="1:123" ht="15.75" thickBot="1">
      <c r="C30" t="s">
        <v>34</v>
      </c>
      <c r="D30">
        <f>SUM(D27:D29)</f>
        <v>18</v>
      </c>
      <c r="E30">
        <f>SUM(E27:E29)</f>
        <v>18</v>
      </c>
      <c r="G30">
        <f>AVERAGE(D30:F30)</f>
        <v>18</v>
      </c>
      <c r="AY30" s="64" t="s">
        <v>56</v>
      </c>
      <c r="AZ30" s="65"/>
      <c r="BA30" s="58">
        <f>SUM(BA29:BV29)</f>
        <v>7101</v>
      </c>
      <c r="BB30" s="66">
        <f>BA30/AZ22</f>
        <v>568.08000000000004</v>
      </c>
      <c r="BC30" s="32"/>
      <c r="BW30" s="173" t="s">
        <v>54</v>
      </c>
      <c r="BX30" s="67" t="s">
        <v>57</v>
      </c>
      <c r="BY30" s="56"/>
      <c r="BZ30" s="56"/>
      <c r="CA30" s="68">
        <f>AVERAGE(CC3:CC20)</f>
        <v>587.76923076923072</v>
      </c>
      <c r="CB30" s="123">
        <v>0.5</v>
      </c>
      <c r="CC30" s="60">
        <f>PERCENTILE($CC$1:$CC20,0.5)</f>
        <v>520</v>
      </c>
    </row>
    <row r="31" spans="1:123" ht="15.75" thickBot="1">
      <c r="AY31" s="6"/>
      <c r="AZ31" s="8"/>
      <c r="BA31" s="5">
        <f>(SUM($AZ$3:$AZ$20))*($CE$2/3)</f>
        <v>1833.3333333333333</v>
      </c>
      <c r="BB31" s="176" t="str">
        <f>IF(BA30&gt;BA31,"ATINGE CONCEITO 3","NAO")</f>
        <v>ATINGE CONCEITO 3</v>
      </c>
      <c r="BC31" s="177"/>
      <c r="BD31" s="177"/>
      <c r="BE31" s="177"/>
      <c r="BF31" s="177"/>
      <c r="BG31" s="177"/>
      <c r="BH31" s="177"/>
      <c r="BW31" s="174"/>
      <c r="BX31" s="69" t="s">
        <v>58</v>
      </c>
      <c r="BY31" s="60"/>
      <c r="BZ31" s="60"/>
      <c r="CA31" s="61">
        <f>QUARTILE(CC3:CC20,1)</f>
        <v>350</v>
      </c>
      <c r="CB31" s="123">
        <v>0.4</v>
      </c>
      <c r="CC31" s="60">
        <f>PERCENTILE($CC$1:$CC20,0.4)</f>
        <v>494.80000000000007</v>
      </c>
    </row>
    <row r="32" spans="1:123" ht="15.75" thickBot="1">
      <c r="AY32" s="70" t="s">
        <v>59</v>
      </c>
      <c r="AZ32" s="71"/>
      <c r="BA32" s="5">
        <f>(SUM($AZ$3:$AZ$20))*($CG$2/3)</f>
        <v>2333.333333333333</v>
      </c>
      <c r="BB32" s="176" t="str">
        <f>IF(BA30&gt;=BA32,"ATINGE CONCEITO 4","NAO")</f>
        <v>ATINGE CONCEITO 4</v>
      </c>
      <c r="BC32" s="177"/>
      <c r="BD32" s="177"/>
      <c r="BE32" s="177"/>
      <c r="BF32" s="177"/>
      <c r="BG32" s="177"/>
      <c r="BH32" s="177"/>
      <c r="BW32" s="174"/>
      <c r="BX32" s="69" t="s">
        <v>60</v>
      </c>
      <c r="BY32" s="60"/>
      <c r="BZ32" s="60"/>
      <c r="CA32" s="72">
        <f>MEDIAN(CC3:CC20)</f>
        <v>520</v>
      </c>
      <c r="CB32" s="142">
        <v>0.35</v>
      </c>
      <c r="CC32" s="60">
        <f>PERCENTILE($CC$1:$CC20,0.35)</f>
        <v>446.19999999999993</v>
      </c>
    </row>
    <row r="33" spans="51:81" ht="15.75" thickBot="1">
      <c r="AY33" s="64"/>
      <c r="AZ33" s="65"/>
      <c r="BA33" s="5">
        <f>(SUM($AZ$3:$AZ$20))*($CI$2/3)</f>
        <v>2833.333333333333</v>
      </c>
      <c r="BB33" s="176" t="str">
        <f>IF(BA30&gt;=BA33,"ATINGE CONCEITO 5","NAO")</f>
        <v>ATINGE CONCEITO 5</v>
      </c>
      <c r="BC33" s="177"/>
      <c r="BD33" s="177"/>
      <c r="BE33" s="177"/>
      <c r="BF33" s="177"/>
      <c r="BG33" s="177"/>
      <c r="BH33" s="177"/>
      <c r="BW33" s="174"/>
      <c r="BX33" s="69" t="s">
        <v>61</v>
      </c>
      <c r="BY33" s="60"/>
      <c r="BZ33" s="60"/>
      <c r="CA33" s="61">
        <f>QUARTILE(CC3:CC20,3)</f>
        <v>710</v>
      </c>
      <c r="CB33" s="123">
        <v>0.3</v>
      </c>
      <c r="CC33" s="60">
        <f>PERCENTILE($CC$1:$CC20,0.3)</f>
        <v>398</v>
      </c>
    </row>
    <row r="34" spans="51:81" ht="15.75" thickBot="1">
      <c r="BW34" s="175"/>
      <c r="BX34" s="73" t="s">
        <v>62</v>
      </c>
      <c r="BY34" s="62"/>
      <c r="BZ34" s="62"/>
      <c r="CA34" s="63">
        <f>QUARTILE(CC3:CC20,4)</f>
        <v>1510</v>
      </c>
    </row>
    <row r="35" spans="51:81" ht="15.75" thickBot="1"/>
    <row r="36" spans="51:81" ht="15.75" thickBot="1">
      <c r="AY36" s="153" t="s">
        <v>63</v>
      </c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5"/>
    </row>
    <row r="37" spans="51:81" ht="15.75" thickBot="1">
      <c r="AY37" s="74"/>
      <c r="AZ37" s="58"/>
      <c r="BA37" s="1" t="s">
        <v>64</v>
      </c>
      <c r="BB37" s="52"/>
      <c r="BC37" s="52"/>
      <c r="BD37" s="52" t="s">
        <v>65</v>
      </c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8"/>
    </row>
    <row r="38" spans="51:81" ht="15.75" thickBot="1">
      <c r="AY38" s="1" t="s">
        <v>66</v>
      </c>
      <c r="AZ38" s="58"/>
      <c r="BA38" s="156">
        <f>AZ22-COUNTIF(CE3:CE20,"=NAO")</f>
        <v>11.5</v>
      </c>
      <c r="BB38" s="157"/>
      <c r="BC38" s="89"/>
      <c r="BD38" s="158">
        <f>(BA38/G27)*100</f>
        <v>92</v>
      </c>
      <c r="BE38" s="159"/>
      <c r="BF38" s="160"/>
      <c r="BG38" s="88"/>
      <c r="BH38" s="52" t="str">
        <f>IF(BD38&gt;=80,"ATINGEM CONCEITO 3","NAO")</f>
        <v>ATINGEM CONCEITO 3</v>
      </c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8"/>
    </row>
    <row r="39" spans="51:81" ht="15.75" thickBot="1">
      <c r="AY39" s="1" t="s">
        <v>67</v>
      </c>
      <c r="AZ39" s="58"/>
      <c r="BA39" s="156">
        <f>AZ22-COUNTIF(CG3:CG20,"=NAO")</f>
        <v>10.5</v>
      </c>
      <c r="BB39" s="157"/>
      <c r="BC39" s="89"/>
      <c r="BD39" s="158">
        <f>(BA39/G27)*100</f>
        <v>84</v>
      </c>
      <c r="BE39" s="159"/>
      <c r="BF39" s="160"/>
      <c r="BG39" s="88"/>
      <c r="BH39" s="52" t="str">
        <f>IF(BD39&gt;=80," ATINGEM CONCEITO 4","NAO")</f>
        <v xml:space="preserve"> ATINGEM CONCEITO 4</v>
      </c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8"/>
    </row>
    <row r="40" spans="51:81" ht="15.75" thickBot="1">
      <c r="AY40" s="161" t="s">
        <v>68</v>
      </c>
      <c r="AZ40" s="162"/>
      <c r="BA40" s="156">
        <f>AZ22-COUNTIF(CI3:CI20,"=NAO")</f>
        <v>9.5</v>
      </c>
      <c r="BB40" s="157"/>
      <c r="BC40" s="89"/>
      <c r="BD40" s="158">
        <f>(BA40/G27)*100</f>
        <v>76</v>
      </c>
      <c r="BE40" s="159"/>
      <c r="BF40" s="160"/>
      <c r="BG40" s="88"/>
      <c r="BH40" s="52" t="str">
        <f>IF(BD40&gt;=80,"ATINGEM CONCEITO 5","NAO")</f>
        <v>NAO</v>
      </c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8"/>
    </row>
    <row r="42" spans="51:81" ht="15.75" thickBot="1"/>
    <row r="43" spans="51:81" ht="15.75" thickBot="1">
      <c r="AY43" s="163" t="s">
        <v>69</v>
      </c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5"/>
    </row>
    <row r="44" spans="51:81" ht="15.75" thickBot="1">
      <c r="AY44" t="s">
        <v>45</v>
      </c>
      <c r="AZ44">
        <f>G27</f>
        <v>12.5</v>
      </c>
      <c r="BA44" s="75" t="s">
        <v>8</v>
      </c>
      <c r="BB44" s="76" t="s">
        <v>9</v>
      </c>
      <c r="BC44" s="76"/>
      <c r="BD44" s="76" t="s">
        <v>10</v>
      </c>
      <c r="BE44" s="76"/>
      <c r="BF44" s="76" t="s">
        <v>11</v>
      </c>
      <c r="BG44" s="76"/>
      <c r="BH44" s="76" t="s">
        <v>12</v>
      </c>
      <c r="BI44" s="76" t="s">
        <v>13</v>
      </c>
      <c r="BJ44" s="76" t="s">
        <v>14</v>
      </c>
      <c r="BK44" s="76" t="s">
        <v>15</v>
      </c>
      <c r="BL44" s="76" t="s">
        <v>16</v>
      </c>
      <c r="BM44" s="76"/>
      <c r="BN44" s="76" t="s">
        <v>17</v>
      </c>
      <c r="BO44" s="76"/>
      <c r="BP44" s="76" t="s">
        <v>27</v>
      </c>
      <c r="BQ44" s="76" t="s">
        <v>19</v>
      </c>
      <c r="BR44" s="76" t="s">
        <v>20</v>
      </c>
      <c r="BS44" s="76"/>
      <c r="BT44" s="76" t="s">
        <v>21</v>
      </c>
      <c r="BU44" s="76"/>
      <c r="BV44" s="77" t="s">
        <v>22</v>
      </c>
    </row>
    <row r="45" spans="51:81">
      <c r="AY45" t="s">
        <v>70</v>
      </c>
      <c r="BA45">
        <f>COUNTIF(BA3:BA20,"&gt;0")</f>
        <v>1</v>
      </c>
      <c r="BB45">
        <f>COUNTIF(BB3:BB20,"&gt;0")</f>
        <v>11</v>
      </c>
      <c r="BD45">
        <f>COUNTIF(BD3:BD20,"&gt;0")</f>
        <v>12</v>
      </c>
      <c r="BF45">
        <f>COUNTIF(BF3:BF20,"&gt;0")</f>
        <v>3</v>
      </c>
      <c r="BH45">
        <f t="shared" ref="BH45:BV45" si="60">COUNTIF(BH3:BH20,"&gt;0")</f>
        <v>2</v>
      </c>
      <c r="BI45">
        <f t="shared" si="60"/>
        <v>2</v>
      </c>
      <c r="BJ45">
        <f t="shared" si="60"/>
        <v>0</v>
      </c>
      <c r="BK45">
        <f t="shared" si="60"/>
        <v>0</v>
      </c>
      <c r="BL45">
        <f t="shared" si="60"/>
        <v>1</v>
      </c>
      <c r="BM45">
        <f t="shared" si="60"/>
        <v>1</v>
      </c>
      <c r="BN45">
        <f t="shared" si="60"/>
        <v>1</v>
      </c>
      <c r="BO45">
        <f t="shared" si="60"/>
        <v>0</v>
      </c>
      <c r="BP45">
        <f t="shared" si="60"/>
        <v>0</v>
      </c>
      <c r="BQ45">
        <f t="shared" si="60"/>
        <v>0</v>
      </c>
      <c r="BR45">
        <f t="shared" si="60"/>
        <v>3</v>
      </c>
      <c r="BS45">
        <f t="shared" si="60"/>
        <v>3</v>
      </c>
      <c r="BT45">
        <f t="shared" si="60"/>
        <v>0</v>
      </c>
      <c r="BU45">
        <f t="shared" si="60"/>
        <v>6</v>
      </c>
      <c r="BV45">
        <f t="shared" si="60"/>
        <v>6</v>
      </c>
    </row>
    <row r="46" spans="51:81">
      <c r="AY46" t="s">
        <v>71</v>
      </c>
      <c r="BA46" s="78">
        <f>BA45/$AZ$44*100</f>
        <v>8</v>
      </c>
      <c r="BB46" s="78">
        <f t="shared" ref="BB46:BV46" si="61">BB45/$AZ$44*100</f>
        <v>88</v>
      </c>
      <c r="BC46" s="78"/>
      <c r="BD46" s="78">
        <f t="shared" si="61"/>
        <v>96</v>
      </c>
      <c r="BE46" s="78"/>
      <c r="BF46" s="78">
        <f t="shared" si="61"/>
        <v>24</v>
      </c>
      <c r="BG46" s="78"/>
      <c r="BH46" s="78">
        <f t="shared" si="61"/>
        <v>16</v>
      </c>
      <c r="BI46" s="78">
        <f t="shared" si="61"/>
        <v>16</v>
      </c>
      <c r="BJ46" s="78">
        <f t="shared" si="61"/>
        <v>0</v>
      </c>
      <c r="BK46" s="78">
        <f t="shared" si="61"/>
        <v>0</v>
      </c>
      <c r="BL46" s="78">
        <f t="shared" si="61"/>
        <v>8</v>
      </c>
      <c r="BM46" s="78">
        <f t="shared" si="61"/>
        <v>8</v>
      </c>
      <c r="BN46" s="78">
        <f t="shared" si="61"/>
        <v>8</v>
      </c>
      <c r="BO46" s="78">
        <f t="shared" si="61"/>
        <v>0</v>
      </c>
      <c r="BP46" s="78">
        <f t="shared" si="61"/>
        <v>0</v>
      </c>
      <c r="BQ46" s="78">
        <f t="shared" si="61"/>
        <v>0</v>
      </c>
      <c r="BR46" s="78">
        <f t="shared" si="61"/>
        <v>24</v>
      </c>
      <c r="BS46" s="78">
        <f t="shared" si="61"/>
        <v>24</v>
      </c>
      <c r="BT46" s="78">
        <f t="shared" si="61"/>
        <v>0</v>
      </c>
      <c r="BU46" s="78">
        <f t="shared" si="61"/>
        <v>48</v>
      </c>
      <c r="BV46" s="78">
        <f t="shared" si="61"/>
        <v>48</v>
      </c>
    </row>
    <row r="47" spans="51:81" ht="15.75" thickBot="1">
      <c r="BA47" t="s">
        <v>29</v>
      </c>
      <c r="BK47" t="s">
        <v>52</v>
      </c>
      <c r="BQ47" t="s">
        <v>55</v>
      </c>
    </row>
    <row r="48" spans="51:81" ht="15.75" thickBot="1">
      <c r="AY48" t="s">
        <v>23</v>
      </c>
      <c r="BA48" s="148">
        <f>COUNTIF(BC3:BC20,"&gt;0")/$AZ$44*100</f>
        <v>88</v>
      </c>
      <c r="BB48" s="149"/>
      <c r="BC48" s="79"/>
      <c r="BJ48" t="s">
        <v>26</v>
      </c>
      <c r="BK48" s="148">
        <f>COUNTIF(BM3:BM20,"&gt;0")/$AZ$44*100</f>
        <v>8</v>
      </c>
      <c r="BL48" s="149"/>
      <c r="BM48" s="79"/>
      <c r="BP48" t="s">
        <v>28</v>
      </c>
      <c r="BQ48" s="148">
        <f>COUNTIF(BS3:BS20,"&gt;0")/$AZ$44*100</f>
        <v>24</v>
      </c>
      <c r="BR48" s="149"/>
      <c r="BS48" s="79"/>
    </row>
    <row r="49" spans="51:59" ht="15.75" thickBot="1">
      <c r="AY49" t="s">
        <v>24</v>
      </c>
      <c r="BA49" s="166">
        <f>COUNTIF(BE3:BE112,"&gt;0")/$AZ$44*100</f>
        <v>96</v>
      </c>
      <c r="BB49" s="167"/>
      <c r="BC49" s="167"/>
      <c r="BD49" s="168"/>
      <c r="BE49" s="79"/>
    </row>
    <row r="50" spans="51:59" ht="15.75" thickBot="1">
      <c r="AY50" t="s">
        <v>72</v>
      </c>
      <c r="BA50" s="148">
        <f>COUNTIF(BG3:BG20,"&gt;0")/$AZ$44*100</f>
        <v>96</v>
      </c>
      <c r="BB50" s="152"/>
      <c r="BC50" s="152"/>
      <c r="BD50" s="152"/>
      <c r="BE50" s="152"/>
      <c r="BF50" s="149"/>
      <c r="BG50" s="55"/>
    </row>
    <row r="51" spans="51:59" ht="15.75" thickBot="1"/>
    <row r="52" spans="51:59" ht="15.75" thickBot="1">
      <c r="AY52" t="s">
        <v>23</v>
      </c>
      <c r="BA52" s="148">
        <f>COUNTIF(BC3:BC20,"&gt;1")/$AZ$44*100</f>
        <v>72</v>
      </c>
      <c r="BB52" s="149"/>
    </row>
  </sheetData>
  <protectedRanges>
    <protectedRange password="E804" sqref="T101:AI101" name="Dados da produção_1"/>
  </protectedRanges>
  <mergeCells count="30">
    <mergeCell ref="AY26:BV26"/>
    <mergeCell ref="BW26:BX26"/>
    <mergeCell ref="E1:S1"/>
    <mergeCell ref="U1:AI1"/>
    <mergeCell ref="AK1:AY1"/>
    <mergeCell ref="BA1:BV1"/>
    <mergeCell ref="BW25:CA25"/>
    <mergeCell ref="BW27:BX27"/>
    <mergeCell ref="BW28:BX28"/>
    <mergeCell ref="BW29:BX29"/>
    <mergeCell ref="BW30:BW34"/>
    <mergeCell ref="BB31:BH31"/>
    <mergeCell ref="BB32:BH32"/>
    <mergeCell ref="BB33:BH33"/>
    <mergeCell ref="BA52:BB52"/>
    <mergeCell ref="CB25:CC25"/>
    <mergeCell ref="BA50:BF50"/>
    <mergeCell ref="AY36:BV36"/>
    <mergeCell ref="BA38:BB38"/>
    <mergeCell ref="BD38:BF38"/>
    <mergeCell ref="BA39:BB39"/>
    <mergeCell ref="BD39:BF39"/>
    <mergeCell ref="AY40:AZ40"/>
    <mergeCell ref="BA40:BB40"/>
    <mergeCell ref="BD40:BF40"/>
    <mergeCell ref="AY43:BV43"/>
    <mergeCell ref="BA48:BB48"/>
    <mergeCell ref="BK48:BL48"/>
    <mergeCell ref="BQ48:BR48"/>
    <mergeCell ref="BA49:BD49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DS55"/>
  <sheetViews>
    <sheetView topLeftCell="AQ26" workbookViewId="0">
      <selection activeCell="BA56" sqref="BA56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0">
        <v>2010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57"/>
      <c r="T1" s="86"/>
      <c r="U1" s="154">
        <v>2011</v>
      </c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5"/>
      <c r="AJ1" s="2"/>
      <c r="AK1" s="181">
        <v>2012</v>
      </c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2"/>
      <c r="AZ1" s="3"/>
      <c r="BA1" s="183" t="s">
        <v>0</v>
      </c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4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7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RESUMOS!R3</f>
        <v>220</v>
      </c>
      <c r="CG2">
        <f>RESUMOS!S3</f>
        <v>280</v>
      </c>
      <c r="CI2">
        <f>RESUMOS!T3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22" t="s">
        <v>195</v>
      </c>
      <c r="B3" s="23">
        <v>1</v>
      </c>
      <c r="C3" s="94" t="s">
        <v>107</v>
      </c>
      <c r="D3" s="96" t="s">
        <v>36</v>
      </c>
      <c r="E3" s="81"/>
      <c r="F3" s="81">
        <v>1</v>
      </c>
      <c r="G3" s="81">
        <v>3</v>
      </c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100" t="s">
        <v>36</v>
      </c>
      <c r="U3" s="81"/>
      <c r="V3" s="81"/>
      <c r="W3" s="81">
        <v>3</v>
      </c>
      <c r="X3" s="81"/>
      <c r="Y3" s="81"/>
      <c r="Z3" s="81"/>
      <c r="AA3" s="81"/>
      <c r="AB3" s="81"/>
      <c r="AC3" s="81"/>
      <c r="AD3" s="81"/>
      <c r="AE3" s="81"/>
      <c r="AF3" s="81"/>
      <c r="AG3" s="81">
        <v>1</v>
      </c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8" si="0">SUM(E3,U3,AK3)</f>
        <v>0</v>
      </c>
      <c r="BB3" s="29">
        <f t="shared" si="0"/>
        <v>1</v>
      </c>
      <c r="BC3" s="29">
        <f>SUM(BA3:BB3)</f>
        <v>1</v>
      </c>
      <c r="BD3" s="29">
        <f t="shared" ref="BD3:BD20" si="1">SUM(G3,W3,AM3)</f>
        <v>6</v>
      </c>
      <c r="BE3" s="29">
        <f>SUM(BC3:BD3)</f>
        <v>7</v>
      </c>
      <c r="BF3" s="29">
        <f t="shared" ref="BF3:BF20" si="2">SUM(H3,X3,AN3)</f>
        <v>0</v>
      </c>
      <c r="BG3" s="29">
        <f>BA3+BB3+BD3+BF3</f>
        <v>7</v>
      </c>
      <c r="BH3" s="29">
        <f t="shared" ref="BH3:BJ20" si="3">SUM(I3,Y3,AO3)</f>
        <v>0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20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1</v>
      </c>
      <c r="BS3" s="29">
        <f>SUM(BQ3:BR3)</f>
        <v>1</v>
      </c>
      <c r="BT3" s="29">
        <f t="shared" ref="BT3:BU20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440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50</v>
      </c>
      <c r="CC3" s="30">
        <f>IF(AZ3&gt;0,SUM(BX3:CB3),"")</f>
        <v>490</v>
      </c>
      <c r="CD3" s="122">
        <f t="shared" ref="CD3:CD23" si="6">$CC3-(($CE$2/3)*$AZ3)</f>
        <v>343.33333333333337</v>
      </c>
      <c r="CE3" s="22">
        <f>IF(AZ3=0," ",IF(CD3&gt;=0,3,"NAO"))</f>
        <v>3</v>
      </c>
      <c r="CF3" s="122">
        <f t="shared" ref="CF3:CF23" si="7">$CC3-(($CG$2/3)*$AZ3)</f>
        <v>303.33333333333337</v>
      </c>
      <c r="CG3" s="22">
        <f>IF(AZ3=0," ",IF(CF3&gt;=0,4,"NAO"))</f>
        <v>4</v>
      </c>
      <c r="CH3" s="122">
        <f t="shared" ref="CH3:CH23" si="8">$CC3-(($CI$2/3)*$AZ3)</f>
        <v>263.33333333333337</v>
      </c>
      <c r="CI3" s="22">
        <f>IF(AZ3=0," ",IF(CH3&gt;=0,5,"NAO"))</f>
        <v>5</v>
      </c>
      <c r="CJ3" s="22">
        <f t="shared" ref="CJ3:CJ20" si="9">(CC3)/(SUM($CC$3:$CC$23))*100</f>
        <v>5.1660516605166054</v>
      </c>
      <c r="CK3" s="22">
        <f t="shared" ref="CK3:CK20" si="10">(CC3/(SUM($CC$3:$CC$23))*100)</f>
        <v>5.1660516605166054</v>
      </c>
      <c r="CM3" s="22" t="e">
        <f t="shared" ref="CM3:CM20" si="11">BA3/(SUM(BA$3:BA$23)/100)</f>
        <v>#DIV/0!</v>
      </c>
      <c r="CN3" s="22">
        <f t="shared" ref="CN3:CN20" si="12">BB3/(SUM(BB$3:BB$23)/100)</f>
        <v>4</v>
      </c>
      <c r="CO3" s="22">
        <f t="shared" ref="CO3:CO20" si="13">BD3/(SUM(BD$3:BD$23)/100)</f>
        <v>6.4516129032258061</v>
      </c>
      <c r="CP3" s="22">
        <f t="shared" ref="CP3:CP20" si="14">BF3/(SUM(BF$3:BF$23)/100)</f>
        <v>0</v>
      </c>
      <c r="CQ3" s="22">
        <f t="shared" ref="CQ3:CU20" si="15">BH3/(SUM(BH$3:BH$23)/100)</f>
        <v>0</v>
      </c>
      <c r="CR3" s="22">
        <f t="shared" si="15"/>
        <v>0</v>
      </c>
      <c r="CS3" s="22" t="e">
        <f t="shared" si="15"/>
        <v>#DIV/0!</v>
      </c>
      <c r="CT3" s="22" t="e">
        <f t="shared" si="15"/>
        <v>#DIV/0!</v>
      </c>
      <c r="CU3" s="22" t="e">
        <f t="shared" si="15"/>
        <v>#DIV/0!</v>
      </c>
      <c r="CV3" s="22" t="e">
        <f t="shared" ref="CV3:CZ20" si="16">BN3/(SUM(BN$3:BN$23)/100)</f>
        <v>#DIV/0!</v>
      </c>
      <c r="CW3" s="22" t="e">
        <f t="shared" si="16"/>
        <v>#DIV/0!</v>
      </c>
      <c r="CX3" s="22" t="e">
        <f t="shared" si="16"/>
        <v>#DIV/0!</v>
      </c>
      <c r="CY3" s="22">
        <f t="shared" si="16"/>
        <v>0</v>
      </c>
      <c r="CZ3" s="22">
        <f t="shared" si="16"/>
        <v>9.0909090909090917</v>
      </c>
      <c r="DA3" s="22">
        <f t="shared" ref="DA3:DC20" si="17">BT3/(SUM(BT$3:BT$23)/100)</f>
        <v>0</v>
      </c>
      <c r="DB3" s="22">
        <f t="shared" si="17"/>
        <v>0</v>
      </c>
      <c r="DC3" s="22">
        <f t="shared" si="17"/>
        <v>0</v>
      </c>
      <c r="DE3" s="22">
        <f>COUNTIF(BA3,"&lt;&gt;0")</f>
        <v>0</v>
      </c>
      <c r="DF3" s="22">
        <f>COUNTIF(BB3,"&lt;&gt;0")</f>
        <v>1</v>
      </c>
      <c r="DG3" s="22">
        <f>COUNTIF(BD3,"&lt;&gt;0")</f>
        <v>1</v>
      </c>
      <c r="DH3" s="22">
        <f>COUNTIF(BF3,"&lt;&gt;0")</f>
        <v>0</v>
      </c>
      <c r="DI3" s="22">
        <f t="shared" ref="DI3:DM18" si="18">COUNTIF(BH3,"&lt;&gt;0")</f>
        <v>0</v>
      </c>
      <c r="DJ3" s="22">
        <f t="shared" si="18"/>
        <v>0</v>
      </c>
      <c r="DK3" s="22">
        <f t="shared" si="18"/>
        <v>0</v>
      </c>
      <c r="DL3" s="22">
        <f t="shared" si="18"/>
        <v>0</v>
      </c>
      <c r="DM3" s="22">
        <f t="shared" si="18"/>
        <v>0</v>
      </c>
      <c r="DN3" s="22">
        <f t="shared" ref="DN3:DN20" si="1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1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22" t="s">
        <v>195</v>
      </c>
      <c r="B4" s="23">
        <v>2</v>
      </c>
      <c r="C4" s="95" t="s">
        <v>108</v>
      </c>
      <c r="D4" s="96" t="s">
        <v>73</v>
      </c>
      <c r="E4" s="31"/>
      <c r="F4" s="31"/>
      <c r="G4" s="108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100" t="s">
        <v>73</v>
      </c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48"/>
      <c r="AK4" s="90"/>
      <c r="AL4" s="91"/>
      <c r="AM4" s="91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20" si="20">COUNTIF(D4:AY4,"P")</f>
        <v>0</v>
      </c>
      <c r="BA4" s="28">
        <f t="shared" si="0"/>
        <v>0</v>
      </c>
      <c r="BB4" s="29">
        <f t="shared" si="0"/>
        <v>0</v>
      </c>
      <c r="BC4" s="29">
        <f t="shared" ref="BC4:BC20" si="21">SUM(BA4:BB4)</f>
        <v>0</v>
      </c>
      <c r="BD4" s="29">
        <f t="shared" si="1"/>
        <v>0</v>
      </c>
      <c r="BE4" s="29">
        <f t="shared" ref="BE4:BE20" si="22">SUM(BC4:BD4)</f>
        <v>0</v>
      </c>
      <c r="BF4" s="29">
        <f t="shared" si="2"/>
        <v>0</v>
      </c>
      <c r="BG4" s="29">
        <f t="shared" ref="BG4:BG20" si="23">BA4+BB4+BD4+BF4</f>
        <v>0</v>
      </c>
      <c r="BH4" s="29">
        <f t="shared" si="3"/>
        <v>0</v>
      </c>
      <c r="BI4" s="29">
        <f t="shared" si="3"/>
        <v>0</v>
      </c>
      <c r="BJ4" s="29">
        <f t="shared" si="3"/>
        <v>0</v>
      </c>
      <c r="BK4" s="29">
        <f t="shared" ref="BK4:BL20" si="24">SUM(AR4,AB4,L4)</f>
        <v>0</v>
      </c>
      <c r="BL4" s="29">
        <f t="shared" si="24"/>
        <v>0</v>
      </c>
      <c r="BM4" s="29">
        <f t="shared" ref="BM4:BM20" si="25">SUM(BK4:BL4)</f>
        <v>0</v>
      </c>
      <c r="BN4" s="29">
        <f t="shared" si="4"/>
        <v>0</v>
      </c>
      <c r="BO4" s="29">
        <f t="shared" si="4"/>
        <v>0</v>
      </c>
      <c r="BP4" s="29">
        <f t="shared" ref="BP4:BP20" si="26">IF(BO4&gt;=3,3,BO4)</f>
        <v>0</v>
      </c>
      <c r="BQ4" s="29">
        <f t="shared" ref="BQ4:BR20" si="27">SUM(AV4,AF4,P4)</f>
        <v>0</v>
      </c>
      <c r="BR4" s="29">
        <f t="shared" si="27"/>
        <v>0</v>
      </c>
      <c r="BS4" s="29">
        <f t="shared" ref="BS4:BS20" si="28">SUM(BQ4:BR4)</f>
        <v>0</v>
      </c>
      <c r="BT4" s="29">
        <f t="shared" si="5"/>
        <v>0</v>
      </c>
      <c r="BU4" s="30">
        <f t="shared" si="5"/>
        <v>0</v>
      </c>
      <c r="BV4" s="30">
        <f t="shared" ref="BV4:BV20" si="29">IF(BU4&gt;=3,3,BU4)</f>
        <v>0</v>
      </c>
      <c r="BX4" s="28">
        <f t="shared" ref="BX4:BX20" si="30">(BA4*100)+(BB4*80)+(BD4*60)+(BF4*40)+(BH4*20)</f>
        <v>0</v>
      </c>
      <c r="BY4" s="29">
        <f t="shared" ref="BY4:BY20" si="31">IF(BI4&gt;3,30,BI4*10)</f>
        <v>0</v>
      </c>
      <c r="BZ4" s="29">
        <f t="shared" ref="BZ4:BZ20" si="32">IF(BJ4&gt;3,15,BJ4*5)</f>
        <v>0</v>
      </c>
      <c r="CA4" s="29">
        <f t="shared" ref="CA4:CA20" si="33">(BK4*200)+(BL4*100)+(BN4*50)+(BP4*20)</f>
        <v>0</v>
      </c>
      <c r="CB4" s="29">
        <f t="shared" ref="CB4:CB20" si="34">(BQ4*100)+(BR4*50)+(BT4*25)+(BV4*10)</f>
        <v>0</v>
      </c>
      <c r="CC4" s="30" t="str">
        <f t="shared" ref="CC4:CC23" si="35">IF(AZ4&gt;0,SUM(BX4:CB4),"")</f>
        <v/>
      </c>
      <c r="CD4" s="122" t="e">
        <f t="shared" si="6"/>
        <v>#VALUE!</v>
      </c>
      <c r="CE4" s="22" t="str">
        <f t="shared" ref="CE4:CE23" si="36">IF(AZ4=0," ",IF(CD4&gt;=0,3,"NAO"))</f>
        <v xml:space="preserve"> </v>
      </c>
      <c r="CF4" s="122" t="e">
        <f t="shared" si="7"/>
        <v>#VALUE!</v>
      </c>
      <c r="CG4" s="22" t="str">
        <f t="shared" ref="CG4:CG23" si="37">IF(AZ4=0," ",IF(CF4&gt;=0,4,"NAO"))</f>
        <v xml:space="preserve"> </v>
      </c>
      <c r="CH4" s="122" t="e">
        <f t="shared" si="8"/>
        <v>#VALUE!</v>
      </c>
      <c r="CI4" s="22" t="str">
        <f t="shared" ref="CI4:CI23" si="38">IF(AZ4=0," ",IF(CH4&gt;=0,5,"NAO"))</f>
        <v xml:space="preserve"> </v>
      </c>
      <c r="CJ4" s="22" t="e">
        <f t="shared" si="9"/>
        <v>#VALUE!</v>
      </c>
      <c r="CK4" s="22" t="e">
        <f t="shared" si="10"/>
        <v>#VALUE!</v>
      </c>
      <c r="CM4" s="22" t="e">
        <f t="shared" si="11"/>
        <v>#DIV/0!</v>
      </c>
      <c r="CN4" s="22">
        <f t="shared" si="12"/>
        <v>0</v>
      </c>
      <c r="CO4" s="22">
        <f t="shared" si="13"/>
        <v>0</v>
      </c>
      <c r="CP4" s="22">
        <f t="shared" si="14"/>
        <v>0</v>
      </c>
      <c r="CQ4" s="22">
        <f t="shared" si="15"/>
        <v>0</v>
      </c>
      <c r="CR4" s="22">
        <f t="shared" si="15"/>
        <v>0</v>
      </c>
      <c r="CS4" s="22" t="e">
        <f t="shared" si="15"/>
        <v>#DIV/0!</v>
      </c>
      <c r="CT4" s="22" t="e">
        <f t="shared" si="15"/>
        <v>#DIV/0!</v>
      </c>
      <c r="CU4" s="22" t="e">
        <f t="shared" si="15"/>
        <v>#DIV/0!</v>
      </c>
      <c r="CV4" s="22" t="e">
        <f t="shared" si="16"/>
        <v>#DIV/0!</v>
      </c>
      <c r="CW4" s="22" t="e">
        <f t="shared" si="16"/>
        <v>#DIV/0!</v>
      </c>
      <c r="CX4" s="22" t="e">
        <f t="shared" si="16"/>
        <v>#DIV/0!</v>
      </c>
      <c r="CY4" s="22">
        <f t="shared" si="16"/>
        <v>0</v>
      </c>
      <c r="CZ4" s="22">
        <f t="shared" si="16"/>
        <v>0</v>
      </c>
      <c r="DA4" s="22">
        <f t="shared" si="17"/>
        <v>0</v>
      </c>
      <c r="DB4" s="22">
        <f t="shared" si="17"/>
        <v>0</v>
      </c>
      <c r="DC4" s="22">
        <f t="shared" si="17"/>
        <v>0</v>
      </c>
      <c r="DE4" s="22">
        <f t="shared" ref="DE4:DF20" si="39">COUNTIF(BA4,"&lt;&gt;0")</f>
        <v>0</v>
      </c>
      <c r="DF4" s="22">
        <f t="shared" si="39"/>
        <v>0</v>
      </c>
      <c r="DG4" s="22">
        <f t="shared" ref="DG4:DG20" si="40">COUNTIF(BD4,"&lt;&gt;0")</f>
        <v>0</v>
      </c>
      <c r="DH4" s="22">
        <f t="shared" ref="DH4:DH20" si="41">COUNTIF(BF4,"&lt;&gt;0")</f>
        <v>0</v>
      </c>
      <c r="DI4" s="22">
        <f t="shared" si="18"/>
        <v>0</v>
      </c>
      <c r="DJ4" s="22">
        <f t="shared" si="18"/>
        <v>0</v>
      </c>
      <c r="DK4" s="22">
        <f t="shared" si="18"/>
        <v>0</v>
      </c>
      <c r="DL4" s="22">
        <f t="shared" si="18"/>
        <v>0</v>
      </c>
      <c r="DM4" s="22">
        <f t="shared" si="18"/>
        <v>0</v>
      </c>
      <c r="DN4" s="22">
        <f t="shared" si="19"/>
        <v>0</v>
      </c>
      <c r="DO4" s="22">
        <f t="shared" ref="DO4:DQ20" si="42">COUNTIF(BP4,"&lt;&gt;0")</f>
        <v>0</v>
      </c>
      <c r="DP4" s="22">
        <f t="shared" si="42"/>
        <v>0</v>
      </c>
      <c r="DQ4" s="22">
        <f t="shared" si="42"/>
        <v>0</v>
      </c>
      <c r="DR4" s="22">
        <f t="shared" ref="DR4:DR23" si="43">COUNTIF(BT4,"&lt;&gt;0")</f>
        <v>0</v>
      </c>
      <c r="DS4" s="22">
        <f t="shared" ref="DS4:DS23" si="44">COUNTIF(BV4,"&lt;&gt;0")</f>
        <v>0</v>
      </c>
    </row>
    <row r="5" spans="1:123" s="22" customFormat="1" ht="15.75" thickBot="1">
      <c r="A5" s="22" t="s">
        <v>195</v>
      </c>
      <c r="B5" s="23">
        <v>3</v>
      </c>
      <c r="C5" s="95" t="s">
        <v>109</v>
      </c>
      <c r="D5" s="96" t="s">
        <v>36</v>
      </c>
      <c r="E5" s="31"/>
      <c r="F5" s="31">
        <v>2</v>
      </c>
      <c r="G5" s="31">
        <v>2</v>
      </c>
      <c r="H5" s="31"/>
      <c r="I5" s="31"/>
      <c r="J5" s="31"/>
      <c r="K5" s="31"/>
      <c r="L5" s="31"/>
      <c r="M5" s="31"/>
      <c r="N5" s="31"/>
      <c r="O5" s="31"/>
      <c r="P5" s="125"/>
      <c r="Q5" s="31"/>
      <c r="R5" s="31"/>
      <c r="S5" s="124">
        <v>1</v>
      </c>
      <c r="T5" s="100" t="s">
        <v>36</v>
      </c>
      <c r="U5" s="31"/>
      <c r="V5" s="31">
        <v>1</v>
      </c>
      <c r="W5" s="31">
        <v>2</v>
      </c>
      <c r="X5" s="31"/>
      <c r="Y5" s="31"/>
      <c r="Z5" s="31"/>
      <c r="AA5" s="31"/>
      <c r="AB5" s="31"/>
      <c r="AC5" s="31"/>
      <c r="AD5" s="31"/>
      <c r="AE5" s="31"/>
      <c r="AF5" s="31">
        <v>1</v>
      </c>
      <c r="AG5" s="31"/>
      <c r="AH5" s="31"/>
      <c r="AI5" s="31"/>
      <c r="AJ5" s="48"/>
      <c r="AK5" s="92"/>
      <c r="AL5" s="93"/>
      <c r="AM5" s="83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20"/>
        <v>2</v>
      </c>
      <c r="BA5" s="28">
        <f t="shared" si="0"/>
        <v>0</v>
      </c>
      <c r="BB5" s="29">
        <f t="shared" si="0"/>
        <v>3</v>
      </c>
      <c r="BC5" s="29">
        <f t="shared" si="21"/>
        <v>3</v>
      </c>
      <c r="BD5" s="29">
        <f t="shared" si="1"/>
        <v>4</v>
      </c>
      <c r="BE5" s="29">
        <f t="shared" si="22"/>
        <v>7</v>
      </c>
      <c r="BF5" s="29">
        <f t="shared" si="2"/>
        <v>0</v>
      </c>
      <c r="BG5" s="29">
        <f t="shared" si="23"/>
        <v>7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24"/>
        <v>0</v>
      </c>
      <c r="BL5" s="29">
        <f t="shared" si="24"/>
        <v>0</v>
      </c>
      <c r="BM5" s="29">
        <f t="shared" si="25"/>
        <v>0</v>
      </c>
      <c r="BN5" s="29">
        <f t="shared" si="4"/>
        <v>0</v>
      </c>
      <c r="BO5" s="29">
        <f t="shared" si="4"/>
        <v>0</v>
      </c>
      <c r="BP5" s="29">
        <f t="shared" si="26"/>
        <v>0</v>
      </c>
      <c r="BQ5" s="29">
        <f t="shared" si="27"/>
        <v>1</v>
      </c>
      <c r="BR5" s="29">
        <f t="shared" si="27"/>
        <v>0</v>
      </c>
      <c r="BS5" s="29">
        <f t="shared" si="28"/>
        <v>1</v>
      </c>
      <c r="BT5" s="29">
        <f t="shared" si="5"/>
        <v>0</v>
      </c>
      <c r="BU5" s="30">
        <f t="shared" si="5"/>
        <v>1</v>
      </c>
      <c r="BV5" s="30">
        <f t="shared" si="29"/>
        <v>1</v>
      </c>
      <c r="BX5" s="28">
        <f t="shared" si="30"/>
        <v>480</v>
      </c>
      <c r="BY5" s="29">
        <f t="shared" si="31"/>
        <v>0</v>
      </c>
      <c r="BZ5" s="29">
        <f t="shared" si="32"/>
        <v>0</v>
      </c>
      <c r="CA5" s="29">
        <f t="shared" si="33"/>
        <v>0</v>
      </c>
      <c r="CB5" s="29">
        <f t="shared" si="34"/>
        <v>110</v>
      </c>
      <c r="CC5" s="30">
        <f t="shared" si="35"/>
        <v>590</v>
      </c>
      <c r="CD5" s="122">
        <f t="shared" si="6"/>
        <v>443.33333333333337</v>
      </c>
      <c r="CE5" s="22">
        <f t="shared" si="36"/>
        <v>3</v>
      </c>
      <c r="CF5" s="122">
        <f t="shared" si="7"/>
        <v>403.33333333333337</v>
      </c>
      <c r="CG5" s="22">
        <f t="shared" si="37"/>
        <v>4</v>
      </c>
      <c r="CH5" s="122">
        <f t="shared" si="8"/>
        <v>363.33333333333337</v>
      </c>
      <c r="CI5" s="22">
        <f t="shared" si="38"/>
        <v>5</v>
      </c>
      <c r="CJ5" s="22">
        <f t="shared" si="9"/>
        <v>6.2203479177648919</v>
      </c>
      <c r="CK5" s="22">
        <f t="shared" si="10"/>
        <v>6.2203479177648919</v>
      </c>
      <c r="CM5" s="22" t="e">
        <f t="shared" si="11"/>
        <v>#DIV/0!</v>
      </c>
      <c r="CN5" s="22">
        <f t="shared" si="12"/>
        <v>12</v>
      </c>
      <c r="CO5" s="22">
        <f t="shared" si="13"/>
        <v>4.301075268817204</v>
      </c>
      <c r="CP5" s="22">
        <f t="shared" si="14"/>
        <v>0</v>
      </c>
      <c r="CQ5" s="22">
        <f t="shared" si="15"/>
        <v>0</v>
      </c>
      <c r="CR5" s="22">
        <f t="shared" si="15"/>
        <v>0</v>
      </c>
      <c r="CS5" s="22" t="e">
        <f t="shared" si="15"/>
        <v>#DIV/0!</v>
      </c>
      <c r="CT5" s="22" t="e">
        <f t="shared" si="15"/>
        <v>#DIV/0!</v>
      </c>
      <c r="CU5" s="22" t="e">
        <f t="shared" si="15"/>
        <v>#DIV/0!</v>
      </c>
      <c r="CV5" s="22" t="e">
        <f t="shared" si="16"/>
        <v>#DIV/0!</v>
      </c>
      <c r="CW5" s="22" t="e">
        <f t="shared" si="16"/>
        <v>#DIV/0!</v>
      </c>
      <c r="CX5" s="22" t="e">
        <f t="shared" si="16"/>
        <v>#DIV/0!</v>
      </c>
      <c r="CY5" s="22">
        <f t="shared" si="16"/>
        <v>9.0909090909090917</v>
      </c>
      <c r="CZ5" s="22">
        <f t="shared" si="16"/>
        <v>0</v>
      </c>
      <c r="DA5" s="22">
        <f t="shared" si="17"/>
        <v>0</v>
      </c>
      <c r="DB5" s="22">
        <f t="shared" si="17"/>
        <v>33.333333333333336</v>
      </c>
      <c r="DC5" s="22">
        <f t="shared" si="17"/>
        <v>33.333333333333336</v>
      </c>
      <c r="DE5" s="22">
        <f t="shared" si="39"/>
        <v>0</v>
      </c>
      <c r="DF5" s="22">
        <f t="shared" si="39"/>
        <v>1</v>
      </c>
      <c r="DG5" s="22">
        <f t="shared" si="40"/>
        <v>1</v>
      </c>
      <c r="DH5" s="22">
        <f t="shared" si="41"/>
        <v>0</v>
      </c>
      <c r="DI5" s="22">
        <f t="shared" si="18"/>
        <v>0</v>
      </c>
      <c r="DJ5" s="22">
        <f t="shared" si="18"/>
        <v>0</v>
      </c>
      <c r="DK5" s="22">
        <f t="shared" si="18"/>
        <v>0</v>
      </c>
      <c r="DL5" s="22">
        <f t="shared" si="18"/>
        <v>0</v>
      </c>
      <c r="DM5" s="22">
        <f t="shared" si="18"/>
        <v>0</v>
      </c>
      <c r="DN5" s="22">
        <f t="shared" si="19"/>
        <v>0</v>
      </c>
      <c r="DO5" s="22">
        <f t="shared" si="42"/>
        <v>0</v>
      </c>
      <c r="DP5" s="22">
        <f t="shared" si="42"/>
        <v>1</v>
      </c>
      <c r="DQ5" s="22">
        <f t="shared" si="42"/>
        <v>0</v>
      </c>
      <c r="DR5" s="22">
        <f t="shared" si="43"/>
        <v>0</v>
      </c>
      <c r="DS5" s="22">
        <f t="shared" si="44"/>
        <v>1</v>
      </c>
    </row>
    <row r="6" spans="1:123" s="22" customFormat="1" ht="15.75" thickBot="1">
      <c r="A6" s="22" t="s">
        <v>195</v>
      </c>
      <c r="B6" s="23">
        <v>4</v>
      </c>
      <c r="C6" s="95" t="s">
        <v>110</v>
      </c>
      <c r="D6" s="96" t="s">
        <v>36</v>
      </c>
      <c r="E6" s="31"/>
      <c r="F6" s="31"/>
      <c r="G6" s="31">
        <v>3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100" t="s">
        <v>36</v>
      </c>
      <c r="U6" s="31"/>
      <c r="V6" s="31"/>
      <c r="W6" s="31">
        <v>1</v>
      </c>
      <c r="X6" s="31"/>
      <c r="Y6" s="31"/>
      <c r="Z6" s="31"/>
      <c r="AA6" s="31"/>
      <c r="AB6" s="31"/>
      <c r="AC6" s="31"/>
      <c r="AD6" s="31"/>
      <c r="AE6" s="31"/>
      <c r="AF6" s="31"/>
      <c r="AG6" s="31">
        <v>1</v>
      </c>
      <c r="AH6" s="31"/>
      <c r="AI6" s="31"/>
      <c r="AJ6" s="48"/>
      <c r="AK6" s="90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20"/>
        <v>2</v>
      </c>
      <c r="BA6" s="28">
        <f t="shared" si="0"/>
        <v>0</v>
      </c>
      <c r="BB6" s="29">
        <f t="shared" si="0"/>
        <v>0</v>
      </c>
      <c r="BC6" s="29">
        <f t="shared" si="21"/>
        <v>0</v>
      </c>
      <c r="BD6" s="29">
        <f t="shared" si="1"/>
        <v>4</v>
      </c>
      <c r="BE6" s="29">
        <f t="shared" si="22"/>
        <v>4</v>
      </c>
      <c r="BF6" s="29">
        <f t="shared" si="2"/>
        <v>0</v>
      </c>
      <c r="BG6" s="29">
        <f t="shared" si="23"/>
        <v>4</v>
      </c>
      <c r="BH6" s="29">
        <f t="shared" si="3"/>
        <v>0</v>
      </c>
      <c r="BI6" s="29">
        <f t="shared" si="3"/>
        <v>0</v>
      </c>
      <c r="BJ6" s="29">
        <f t="shared" si="3"/>
        <v>0</v>
      </c>
      <c r="BK6" s="29">
        <f t="shared" si="24"/>
        <v>0</v>
      </c>
      <c r="BL6" s="29">
        <f t="shared" si="24"/>
        <v>0</v>
      </c>
      <c r="BM6" s="29">
        <f t="shared" si="25"/>
        <v>0</v>
      </c>
      <c r="BN6" s="29">
        <f t="shared" si="4"/>
        <v>0</v>
      </c>
      <c r="BO6" s="29">
        <f t="shared" si="4"/>
        <v>0</v>
      </c>
      <c r="BP6" s="29">
        <f t="shared" si="26"/>
        <v>0</v>
      </c>
      <c r="BQ6" s="29">
        <f t="shared" si="27"/>
        <v>0</v>
      </c>
      <c r="BR6" s="29">
        <f t="shared" si="27"/>
        <v>1</v>
      </c>
      <c r="BS6" s="29">
        <f t="shared" si="28"/>
        <v>1</v>
      </c>
      <c r="BT6" s="29">
        <f t="shared" si="5"/>
        <v>0</v>
      </c>
      <c r="BU6" s="30">
        <f t="shared" si="5"/>
        <v>0</v>
      </c>
      <c r="BV6" s="30">
        <f t="shared" si="29"/>
        <v>0</v>
      </c>
      <c r="BX6" s="28">
        <f t="shared" si="30"/>
        <v>240</v>
      </c>
      <c r="BY6" s="29">
        <f t="shared" si="31"/>
        <v>0</v>
      </c>
      <c r="BZ6" s="29">
        <f t="shared" si="32"/>
        <v>0</v>
      </c>
      <c r="CA6" s="29">
        <f t="shared" si="33"/>
        <v>0</v>
      </c>
      <c r="CB6" s="29">
        <f t="shared" si="34"/>
        <v>50</v>
      </c>
      <c r="CC6" s="30">
        <f t="shared" si="35"/>
        <v>290</v>
      </c>
      <c r="CD6" s="122">
        <f t="shared" si="6"/>
        <v>143.33333333333334</v>
      </c>
      <c r="CE6" s="22">
        <f t="shared" si="36"/>
        <v>3</v>
      </c>
      <c r="CF6" s="122">
        <f t="shared" si="7"/>
        <v>103.33333333333334</v>
      </c>
      <c r="CG6" s="22">
        <f t="shared" si="37"/>
        <v>4</v>
      </c>
      <c r="CH6" s="122">
        <f t="shared" si="8"/>
        <v>63.333333333333343</v>
      </c>
      <c r="CI6" s="22">
        <f t="shared" si="38"/>
        <v>5</v>
      </c>
      <c r="CJ6" s="22">
        <f t="shared" si="9"/>
        <v>3.0574591460200318</v>
      </c>
      <c r="CK6" s="22">
        <f t="shared" si="10"/>
        <v>3.0574591460200318</v>
      </c>
      <c r="CM6" s="22" t="e">
        <f t="shared" si="11"/>
        <v>#DIV/0!</v>
      </c>
      <c r="CN6" s="22">
        <f t="shared" si="12"/>
        <v>0</v>
      </c>
      <c r="CO6" s="22">
        <f t="shared" si="13"/>
        <v>4.301075268817204</v>
      </c>
      <c r="CP6" s="22">
        <f t="shared" si="14"/>
        <v>0</v>
      </c>
      <c r="CQ6" s="22">
        <f t="shared" si="15"/>
        <v>0</v>
      </c>
      <c r="CR6" s="22">
        <f t="shared" si="15"/>
        <v>0</v>
      </c>
      <c r="CS6" s="22" t="e">
        <f t="shared" si="15"/>
        <v>#DIV/0!</v>
      </c>
      <c r="CT6" s="22" t="e">
        <f t="shared" si="15"/>
        <v>#DIV/0!</v>
      </c>
      <c r="CU6" s="22" t="e">
        <f t="shared" si="15"/>
        <v>#DIV/0!</v>
      </c>
      <c r="CV6" s="22" t="e">
        <f t="shared" si="16"/>
        <v>#DIV/0!</v>
      </c>
      <c r="CW6" s="22" t="e">
        <f t="shared" si="16"/>
        <v>#DIV/0!</v>
      </c>
      <c r="CX6" s="22" t="e">
        <f t="shared" si="16"/>
        <v>#DIV/0!</v>
      </c>
      <c r="CY6" s="22">
        <f t="shared" si="16"/>
        <v>0</v>
      </c>
      <c r="CZ6" s="22">
        <f t="shared" si="16"/>
        <v>9.0909090909090917</v>
      </c>
      <c r="DA6" s="22">
        <f t="shared" si="17"/>
        <v>0</v>
      </c>
      <c r="DB6" s="22">
        <f t="shared" si="17"/>
        <v>0</v>
      </c>
      <c r="DC6" s="22">
        <f t="shared" si="17"/>
        <v>0</v>
      </c>
      <c r="DE6" s="22">
        <f t="shared" si="39"/>
        <v>0</v>
      </c>
      <c r="DF6" s="22">
        <f t="shared" si="39"/>
        <v>0</v>
      </c>
      <c r="DG6" s="22">
        <f t="shared" si="40"/>
        <v>1</v>
      </c>
      <c r="DH6" s="22">
        <f t="shared" si="41"/>
        <v>0</v>
      </c>
      <c r="DI6" s="22">
        <f t="shared" si="18"/>
        <v>0</v>
      </c>
      <c r="DJ6" s="22">
        <f t="shared" si="18"/>
        <v>0</v>
      </c>
      <c r="DK6" s="22">
        <f t="shared" si="18"/>
        <v>0</v>
      </c>
      <c r="DL6" s="22">
        <f t="shared" si="18"/>
        <v>0</v>
      </c>
      <c r="DM6" s="22">
        <f t="shared" si="18"/>
        <v>0</v>
      </c>
      <c r="DN6" s="22">
        <f t="shared" si="19"/>
        <v>0</v>
      </c>
      <c r="DO6" s="22">
        <f t="shared" si="42"/>
        <v>0</v>
      </c>
      <c r="DP6" s="22">
        <f t="shared" si="42"/>
        <v>0</v>
      </c>
      <c r="DQ6" s="22">
        <f t="shared" si="42"/>
        <v>1</v>
      </c>
      <c r="DR6" s="22">
        <f t="shared" si="43"/>
        <v>0</v>
      </c>
      <c r="DS6" s="22">
        <f t="shared" si="44"/>
        <v>0</v>
      </c>
    </row>
    <row r="7" spans="1:123" s="22" customFormat="1" ht="15.75" thickBot="1">
      <c r="A7" s="22" t="s">
        <v>195</v>
      </c>
      <c r="B7" s="23">
        <v>5</v>
      </c>
      <c r="C7" s="95" t="s">
        <v>111</v>
      </c>
      <c r="D7" s="96" t="s">
        <v>36</v>
      </c>
      <c r="E7" s="31"/>
      <c r="F7" s="31"/>
      <c r="G7" s="31">
        <v>3</v>
      </c>
      <c r="H7" s="31">
        <v>1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100" t="s">
        <v>36</v>
      </c>
      <c r="U7" s="31"/>
      <c r="V7" s="31">
        <v>1</v>
      </c>
      <c r="W7" s="31"/>
      <c r="X7" s="31"/>
      <c r="Y7" s="31"/>
      <c r="Z7" s="31"/>
      <c r="AA7" s="31"/>
      <c r="AB7" s="31"/>
      <c r="AC7" s="31"/>
      <c r="AD7" s="31"/>
      <c r="AE7" s="31"/>
      <c r="AF7" s="31">
        <v>2</v>
      </c>
      <c r="AG7" s="31"/>
      <c r="AH7" s="31"/>
      <c r="AI7" s="31"/>
      <c r="AJ7" s="48"/>
      <c r="AK7" s="90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20"/>
        <v>2</v>
      </c>
      <c r="BA7" s="28">
        <f t="shared" si="0"/>
        <v>0</v>
      </c>
      <c r="BB7" s="29">
        <f t="shared" si="0"/>
        <v>1</v>
      </c>
      <c r="BC7" s="29">
        <f t="shared" si="21"/>
        <v>1</v>
      </c>
      <c r="BD7" s="29">
        <f t="shared" si="1"/>
        <v>3</v>
      </c>
      <c r="BE7" s="29">
        <f t="shared" si="22"/>
        <v>4</v>
      </c>
      <c r="BF7" s="29">
        <f t="shared" si="2"/>
        <v>1</v>
      </c>
      <c r="BG7" s="29">
        <f t="shared" si="23"/>
        <v>5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24"/>
        <v>0</v>
      </c>
      <c r="BL7" s="29">
        <f t="shared" si="24"/>
        <v>0</v>
      </c>
      <c r="BM7" s="29">
        <f t="shared" si="25"/>
        <v>0</v>
      </c>
      <c r="BN7" s="29">
        <f t="shared" si="4"/>
        <v>0</v>
      </c>
      <c r="BO7" s="29">
        <f t="shared" si="4"/>
        <v>0</v>
      </c>
      <c r="BP7" s="29">
        <f t="shared" si="26"/>
        <v>0</v>
      </c>
      <c r="BQ7" s="29">
        <f t="shared" si="27"/>
        <v>2</v>
      </c>
      <c r="BR7" s="29">
        <f t="shared" si="27"/>
        <v>0</v>
      </c>
      <c r="BS7" s="29">
        <f t="shared" si="28"/>
        <v>2</v>
      </c>
      <c r="BT7" s="29">
        <f t="shared" si="5"/>
        <v>0</v>
      </c>
      <c r="BU7" s="30">
        <f t="shared" si="5"/>
        <v>0</v>
      </c>
      <c r="BV7" s="30">
        <f t="shared" si="29"/>
        <v>0</v>
      </c>
      <c r="BX7" s="28">
        <f t="shared" si="30"/>
        <v>300</v>
      </c>
      <c r="BY7" s="29">
        <f t="shared" si="31"/>
        <v>0</v>
      </c>
      <c r="BZ7" s="29">
        <f t="shared" si="32"/>
        <v>0</v>
      </c>
      <c r="CA7" s="29">
        <f t="shared" si="33"/>
        <v>0</v>
      </c>
      <c r="CB7" s="29">
        <f t="shared" si="34"/>
        <v>200</v>
      </c>
      <c r="CC7" s="30">
        <f t="shared" si="35"/>
        <v>500</v>
      </c>
      <c r="CD7" s="122">
        <f t="shared" si="6"/>
        <v>353.33333333333337</v>
      </c>
      <c r="CE7" s="22">
        <f t="shared" si="36"/>
        <v>3</v>
      </c>
      <c r="CF7" s="122">
        <f t="shared" si="7"/>
        <v>313.33333333333337</v>
      </c>
      <c r="CG7" s="22">
        <f t="shared" si="37"/>
        <v>4</v>
      </c>
      <c r="CH7" s="122">
        <f t="shared" si="8"/>
        <v>273.33333333333337</v>
      </c>
      <c r="CI7" s="22">
        <f t="shared" si="38"/>
        <v>5</v>
      </c>
      <c r="CJ7" s="22">
        <f t="shared" si="9"/>
        <v>5.2714812862414338</v>
      </c>
      <c r="CK7" s="22">
        <f t="shared" si="10"/>
        <v>5.2714812862414338</v>
      </c>
      <c r="CM7" s="22" t="e">
        <f t="shared" si="11"/>
        <v>#DIV/0!</v>
      </c>
      <c r="CN7" s="22">
        <f t="shared" si="12"/>
        <v>4</v>
      </c>
      <c r="CO7" s="22">
        <f t="shared" si="13"/>
        <v>3.225806451612903</v>
      </c>
      <c r="CP7" s="22">
        <f t="shared" si="14"/>
        <v>33.333333333333336</v>
      </c>
      <c r="CQ7" s="22">
        <f t="shared" si="15"/>
        <v>0</v>
      </c>
      <c r="CR7" s="22">
        <f t="shared" si="15"/>
        <v>0</v>
      </c>
      <c r="CS7" s="22" t="e">
        <f t="shared" si="15"/>
        <v>#DIV/0!</v>
      </c>
      <c r="CT7" s="22" t="e">
        <f t="shared" si="15"/>
        <v>#DIV/0!</v>
      </c>
      <c r="CU7" s="22" t="e">
        <f t="shared" si="15"/>
        <v>#DIV/0!</v>
      </c>
      <c r="CV7" s="22" t="e">
        <f t="shared" si="16"/>
        <v>#DIV/0!</v>
      </c>
      <c r="CW7" s="22" t="e">
        <f t="shared" si="16"/>
        <v>#DIV/0!</v>
      </c>
      <c r="CX7" s="22" t="e">
        <f t="shared" si="16"/>
        <v>#DIV/0!</v>
      </c>
      <c r="CY7" s="22">
        <f t="shared" si="16"/>
        <v>18.181818181818183</v>
      </c>
      <c r="CZ7" s="22">
        <f t="shared" si="16"/>
        <v>0</v>
      </c>
      <c r="DA7" s="22">
        <f t="shared" si="17"/>
        <v>0</v>
      </c>
      <c r="DB7" s="22">
        <f t="shared" si="17"/>
        <v>0</v>
      </c>
      <c r="DC7" s="22">
        <f t="shared" si="17"/>
        <v>0</v>
      </c>
      <c r="DE7" s="22">
        <f t="shared" si="39"/>
        <v>0</v>
      </c>
      <c r="DF7" s="22">
        <f t="shared" si="39"/>
        <v>1</v>
      </c>
      <c r="DG7" s="22">
        <f t="shared" si="40"/>
        <v>1</v>
      </c>
      <c r="DH7" s="22">
        <f t="shared" si="41"/>
        <v>1</v>
      </c>
      <c r="DI7" s="22">
        <f t="shared" si="18"/>
        <v>0</v>
      </c>
      <c r="DJ7" s="22">
        <f t="shared" si="18"/>
        <v>0</v>
      </c>
      <c r="DK7" s="22">
        <f t="shared" si="18"/>
        <v>0</v>
      </c>
      <c r="DL7" s="22">
        <f t="shared" si="18"/>
        <v>0</v>
      </c>
      <c r="DM7" s="22">
        <f t="shared" si="18"/>
        <v>0</v>
      </c>
      <c r="DN7" s="22">
        <f t="shared" si="19"/>
        <v>0</v>
      </c>
      <c r="DO7" s="22">
        <f t="shared" si="42"/>
        <v>0</v>
      </c>
      <c r="DP7" s="22">
        <f t="shared" si="42"/>
        <v>1</v>
      </c>
      <c r="DQ7" s="22">
        <f t="shared" si="42"/>
        <v>0</v>
      </c>
      <c r="DR7" s="22">
        <f t="shared" si="43"/>
        <v>0</v>
      </c>
      <c r="DS7" s="22">
        <f t="shared" si="44"/>
        <v>0</v>
      </c>
    </row>
    <row r="8" spans="1:123" s="22" customFormat="1" ht="15.75" thickBot="1">
      <c r="A8" s="22" t="s">
        <v>195</v>
      </c>
      <c r="B8" s="23">
        <v>6</v>
      </c>
      <c r="C8" s="95" t="s">
        <v>112</v>
      </c>
      <c r="D8" s="96" t="s">
        <v>36</v>
      </c>
      <c r="E8" s="31"/>
      <c r="F8" s="31"/>
      <c r="G8" s="31">
        <v>2</v>
      </c>
      <c r="H8" s="31"/>
      <c r="I8" s="31"/>
      <c r="J8" s="31">
        <v>1</v>
      </c>
      <c r="K8" s="31"/>
      <c r="L8" s="31"/>
      <c r="M8" s="31"/>
      <c r="N8" s="31"/>
      <c r="O8" s="31"/>
      <c r="P8" s="125"/>
      <c r="Q8" s="31"/>
      <c r="R8" s="124">
        <v>1</v>
      </c>
      <c r="S8" s="31"/>
      <c r="T8" s="100" t="s">
        <v>36</v>
      </c>
      <c r="U8" s="31"/>
      <c r="V8" s="31"/>
      <c r="W8" s="31">
        <v>3</v>
      </c>
      <c r="X8" s="31"/>
      <c r="Y8" s="31"/>
      <c r="Z8" s="31"/>
      <c r="AA8" s="31"/>
      <c r="AB8" s="31"/>
      <c r="AC8" s="31"/>
      <c r="AD8" s="31"/>
      <c r="AE8" s="31"/>
      <c r="AF8" s="31"/>
      <c r="AG8" s="31">
        <v>1</v>
      </c>
      <c r="AH8" s="31"/>
      <c r="AI8" s="31"/>
      <c r="AJ8" s="48"/>
      <c r="AK8" s="90"/>
      <c r="AL8" s="31"/>
      <c r="AM8" s="93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20"/>
        <v>2</v>
      </c>
      <c r="BA8" s="28">
        <f t="shared" si="0"/>
        <v>0</v>
      </c>
      <c r="BB8" s="29">
        <f t="shared" si="0"/>
        <v>0</v>
      </c>
      <c r="BC8" s="29">
        <f t="shared" si="21"/>
        <v>0</v>
      </c>
      <c r="BD8" s="29">
        <f t="shared" si="1"/>
        <v>5</v>
      </c>
      <c r="BE8" s="29">
        <f t="shared" si="22"/>
        <v>5</v>
      </c>
      <c r="BF8" s="29">
        <f t="shared" si="2"/>
        <v>0</v>
      </c>
      <c r="BG8" s="29">
        <f t="shared" si="23"/>
        <v>5</v>
      </c>
      <c r="BH8" s="29">
        <f t="shared" si="3"/>
        <v>0</v>
      </c>
      <c r="BI8" s="29">
        <f t="shared" si="3"/>
        <v>1</v>
      </c>
      <c r="BJ8" s="29">
        <f t="shared" si="3"/>
        <v>0</v>
      </c>
      <c r="BK8" s="29">
        <f t="shared" si="24"/>
        <v>0</v>
      </c>
      <c r="BL8" s="29">
        <f t="shared" si="24"/>
        <v>0</v>
      </c>
      <c r="BM8" s="29">
        <f t="shared" si="25"/>
        <v>0</v>
      </c>
      <c r="BN8" s="29">
        <f t="shared" si="4"/>
        <v>0</v>
      </c>
      <c r="BO8" s="29">
        <f t="shared" si="4"/>
        <v>0</v>
      </c>
      <c r="BP8" s="29">
        <f t="shared" si="26"/>
        <v>0</v>
      </c>
      <c r="BQ8" s="29">
        <f t="shared" si="27"/>
        <v>0</v>
      </c>
      <c r="BR8" s="29">
        <f t="shared" si="27"/>
        <v>1</v>
      </c>
      <c r="BS8" s="29">
        <f t="shared" si="28"/>
        <v>1</v>
      </c>
      <c r="BT8" s="29">
        <f t="shared" si="5"/>
        <v>1</v>
      </c>
      <c r="BU8" s="30">
        <f t="shared" si="5"/>
        <v>0</v>
      </c>
      <c r="BV8" s="30">
        <f t="shared" si="29"/>
        <v>0</v>
      </c>
      <c r="BX8" s="28">
        <f t="shared" si="30"/>
        <v>300</v>
      </c>
      <c r="BY8" s="29">
        <f t="shared" si="31"/>
        <v>10</v>
      </c>
      <c r="BZ8" s="29">
        <f t="shared" si="32"/>
        <v>0</v>
      </c>
      <c r="CA8" s="29">
        <f t="shared" si="33"/>
        <v>0</v>
      </c>
      <c r="CB8" s="29">
        <f t="shared" si="34"/>
        <v>75</v>
      </c>
      <c r="CC8" s="30">
        <f t="shared" si="35"/>
        <v>385</v>
      </c>
      <c r="CD8" s="122">
        <f t="shared" si="6"/>
        <v>238.33333333333334</v>
      </c>
      <c r="CE8" s="22">
        <f t="shared" si="36"/>
        <v>3</v>
      </c>
      <c r="CF8" s="122">
        <f t="shared" si="7"/>
        <v>198.33333333333334</v>
      </c>
      <c r="CG8" s="22">
        <f t="shared" si="37"/>
        <v>4</v>
      </c>
      <c r="CH8" s="122">
        <f t="shared" si="8"/>
        <v>158.33333333333334</v>
      </c>
      <c r="CI8" s="22">
        <f t="shared" si="38"/>
        <v>5</v>
      </c>
      <c r="CJ8" s="22">
        <f t="shared" si="9"/>
        <v>4.0590405904059041</v>
      </c>
      <c r="CK8" s="22">
        <f t="shared" si="10"/>
        <v>4.0590405904059041</v>
      </c>
      <c r="CM8" s="22" t="e">
        <f t="shared" si="11"/>
        <v>#DIV/0!</v>
      </c>
      <c r="CN8" s="22">
        <f t="shared" si="12"/>
        <v>0</v>
      </c>
      <c r="CO8" s="22">
        <f t="shared" si="13"/>
        <v>5.376344086021505</v>
      </c>
      <c r="CP8" s="22">
        <f t="shared" si="14"/>
        <v>0</v>
      </c>
      <c r="CQ8" s="22">
        <f t="shared" si="15"/>
        <v>0</v>
      </c>
      <c r="CR8" s="22">
        <f t="shared" si="15"/>
        <v>100</v>
      </c>
      <c r="CS8" s="22" t="e">
        <f t="shared" si="15"/>
        <v>#DIV/0!</v>
      </c>
      <c r="CT8" s="22" t="e">
        <f t="shared" si="15"/>
        <v>#DIV/0!</v>
      </c>
      <c r="CU8" s="22" t="e">
        <f t="shared" si="15"/>
        <v>#DIV/0!</v>
      </c>
      <c r="CV8" s="22" t="e">
        <f t="shared" si="16"/>
        <v>#DIV/0!</v>
      </c>
      <c r="CW8" s="22" t="e">
        <f t="shared" si="16"/>
        <v>#DIV/0!</v>
      </c>
      <c r="CX8" s="22" t="e">
        <f t="shared" si="16"/>
        <v>#DIV/0!</v>
      </c>
      <c r="CY8" s="22">
        <f t="shared" si="16"/>
        <v>0</v>
      </c>
      <c r="CZ8" s="22">
        <f t="shared" si="16"/>
        <v>9.0909090909090917</v>
      </c>
      <c r="DA8" s="22">
        <f t="shared" si="17"/>
        <v>33.333333333333336</v>
      </c>
      <c r="DB8" s="22">
        <f t="shared" si="17"/>
        <v>0</v>
      </c>
      <c r="DC8" s="22">
        <f t="shared" si="17"/>
        <v>0</v>
      </c>
      <c r="DE8" s="22">
        <f t="shared" si="39"/>
        <v>0</v>
      </c>
      <c r="DF8" s="22">
        <f t="shared" si="39"/>
        <v>0</v>
      </c>
      <c r="DG8" s="22">
        <f t="shared" si="40"/>
        <v>1</v>
      </c>
      <c r="DH8" s="22">
        <f t="shared" si="41"/>
        <v>0</v>
      </c>
      <c r="DI8" s="22">
        <f t="shared" si="18"/>
        <v>0</v>
      </c>
      <c r="DJ8" s="22">
        <f t="shared" si="18"/>
        <v>1</v>
      </c>
      <c r="DK8" s="22">
        <f t="shared" si="18"/>
        <v>0</v>
      </c>
      <c r="DL8" s="22">
        <f t="shared" si="18"/>
        <v>0</v>
      </c>
      <c r="DM8" s="22">
        <f t="shared" si="18"/>
        <v>0</v>
      </c>
      <c r="DN8" s="22">
        <f t="shared" si="19"/>
        <v>0</v>
      </c>
      <c r="DO8" s="22">
        <f t="shared" si="42"/>
        <v>0</v>
      </c>
      <c r="DP8" s="22">
        <f t="shared" si="42"/>
        <v>0</v>
      </c>
      <c r="DQ8" s="22">
        <f t="shared" si="42"/>
        <v>1</v>
      </c>
      <c r="DR8" s="22">
        <f t="shared" si="43"/>
        <v>1</v>
      </c>
      <c r="DS8" s="22">
        <f t="shared" si="44"/>
        <v>0</v>
      </c>
    </row>
    <row r="9" spans="1:123" s="22" customFormat="1" ht="15.75" thickBot="1">
      <c r="A9" s="22" t="s">
        <v>195</v>
      </c>
      <c r="B9" s="23">
        <v>7</v>
      </c>
      <c r="C9" s="95" t="s">
        <v>113</v>
      </c>
      <c r="D9" s="96" t="s">
        <v>36</v>
      </c>
      <c r="E9" s="31"/>
      <c r="F9" s="31">
        <v>2</v>
      </c>
      <c r="G9" s="31">
        <v>5</v>
      </c>
      <c r="H9" s="31">
        <v>1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100" t="s">
        <v>36</v>
      </c>
      <c r="U9" s="31"/>
      <c r="V9" s="31">
        <v>1</v>
      </c>
      <c r="W9" s="31">
        <v>1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48"/>
      <c r="AK9" s="90"/>
      <c r="AL9" s="31"/>
      <c r="AM9" s="83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20"/>
        <v>2</v>
      </c>
      <c r="BA9" s="28">
        <f t="shared" si="0"/>
        <v>0</v>
      </c>
      <c r="BB9" s="29">
        <f t="shared" si="0"/>
        <v>3</v>
      </c>
      <c r="BC9" s="29">
        <f t="shared" si="21"/>
        <v>3</v>
      </c>
      <c r="BD9" s="29">
        <f t="shared" si="1"/>
        <v>6</v>
      </c>
      <c r="BE9" s="29">
        <f t="shared" si="22"/>
        <v>9</v>
      </c>
      <c r="BF9" s="29">
        <f t="shared" si="2"/>
        <v>1</v>
      </c>
      <c r="BG9" s="29">
        <f t="shared" si="23"/>
        <v>10</v>
      </c>
      <c r="BH9" s="29">
        <f t="shared" si="3"/>
        <v>0</v>
      </c>
      <c r="BI9" s="29">
        <f t="shared" si="3"/>
        <v>0</v>
      </c>
      <c r="BJ9" s="29">
        <f t="shared" si="3"/>
        <v>0</v>
      </c>
      <c r="BK9" s="29">
        <f t="shared" si="24"/>
        <v>0</v>
      </c>
      <c r="BL9" s="29">
        <f t="shared" si="24"/>
        <v>0</v>
      </c>
      <c r="BM9" s="29">
        <f t="shared" si="25"/>
        <v>0</v>
      </c>
      <c r="BN9" s="29">
        <f t="shared" si="4"/>
        <v>0</v>
      </c>
      <c r="BO9" s="29">
        <f t="shared" si="4"/>
        <v>0</v>
      </c>
      <c r="BP9" s="29">
        <f t="shared" si="26"/>
        <v>0</v>
      </c>
      <c r="BQ9" s="29">
        <f t="shared" si="27"/>
        <v>0</v>
      </c>
      <c r="BR9" s="29">
        <f t="shared" si="27"/>
        <v>0</v>
      </c>
      <c r="BS9" s="29">
        <f t="shared" si="28"/>
        <v>0</v>
      </c>
      <c r="BT9" s="29">
        <f t="shared" si="5"/>
        <v>0</v>
      </c>
      <c r="BU9" s="30">
        <f t="shared" si="5"/>
        <v>0</v>
      </c>
      <c r="BV9" s="30">
        <f t="shared" si="29"/>
        <v>0</v>
      </c>
      <c r="BX9" s="28">
        <f t="shared" si="30"/>
        <v>640</v>
      </c>
      <c r="BY9" s="29">
        <f t="shared" si="31"/>
        <v>0</v>
      </c>
      <c r="BZ9" s="29">
        <f t="shared" si="32"/>
        <v>0</v>
      </c>
      <c r="CA9" s="29">
        <f t="shared" si="33"/>
        <v>0</v>
      </c>
      <c r="CB9" s="29">
        <f t="shared" si="34"/>
        <v>0</v>
      </c>
      <c r="CC9" s="30">
        <f t="shared" si="35"/>
        <v>640</v>
      </c>
      <c r="CD9" s="122">
        <f t="shared" si="6"/>
        <v>493.33333333333337</v>
      </c>
      <c r="CE9" s="22">
        <f t="shared" si="36"/>
        <v>3</v>
      </c>
      <c r="CF9" s="122">
        <f t="shared" si="7"/>
        <v>453.33333333333337</v>
      </c>
      <c r="CG9" s="22">
        <f t="shared" si="37"/>
        <v>4</v>
      </c>
      <c r="CH9" s="122">
        <f t="shared" si="8"/>
        <v>413.33333333333337</v>
      </c>
      <c r="CI9" s="22">
        <f t="shared" si="38"/>
        <v>5</v>
      </c>
      <c r="CJ9" s="22">
        <f t="shared" si="9"/>
        <v>6.7474960463890357</v>
      </c>
      <c r="CK9" s="22">
        <f t="shared" si="10"/>
        <v>6.7474960463890357</v>
      </c>
      <c r="CM9" s="22" t="e">
        <f t="shared" si="11"/>
        <v>#DIV/0!</v>
      </c>
      <c r="CN9" s="22">
        <f t="shared" si="12"/>
        <v>12</v>
      </c>
      <c r="CO9" s="22">
        <f t="shared" si="13"/>
        <v>6.4516129032258061</v>
      </c>
      <c r="CP9" s="22">
        <f t="shared" si="14"/>
        <v>33.333333333333336</v>
      </c>
      <c r="CQ9" s="22">
        <f t="shared" si="15"/>
        <v>0</v>
      </c>
      <c r="CR9" s="22">
        <f t="shared" si="15"/>
        <v>0</v>
      </c>
      <c r="CS9" s="22" t="e">
        <f t="shared" si="15"/>
        <v>#DIV/0!</v>
      </c>
      <c r="CT9" s="22" t="e">
        <f t="shared" si="15"/>
        <v>#DIV/0!</v>
      </c>
      <c r="CU9" s="22" t="e">
        <f t="shared" si="15"/>
        <v>#DIV/0!</v>
      </c>
      <c r="CV9" s="22" t="e">
        <f t="shared" si="16"/>
        <v>#DIV/0!</v>
      </c>
      <c r="CW9" s="22" t="e">
        <f t="shared" si="16"/>
        <v>#DIV/0!</v>
      </c>
      <c r="CX9" s="22" t="e">
        <f t="shared" si="16"/>
        <v>#DIV/0!</v>
      </c>
      <c r="CY9" s="22">
        <f t="shared" si="16"/>
        <v>0</v>
      </c>
      <c r="CZ9" s="22">
        <f t="shared" si="16"/>
        <v>0</v>
      </c>
      <c r="DA9" s="22">
        <f t="shared" si="17"/>
        <v>0</v>
      </c>
      <c r="DB9" s="22">
        <f t="shared" si="17"/>
        <v>0</v>
      </c>
      <c r="DC9" s="22">
        <f t="shared" si="17"/>
        <v>0</v>
      </c>
      <c r="DE9" s="22">
        <f t="shared" si="39"/>
        <v>0</v>
      </c>
      <c r="DF9" s="22">
        <f t="shared" si="39"/>
        <v>1</v>
      </c>
      <c r="DG9" s="22">
        <f t="shared" si="40"/>
        <v>1</v>
      </c>
      <c r="DH9" s="22">
        <f t="shared" si="41"/>
        <v>1</v>
      </c>
      <c r="DI9" s="22">
        <f t="shared" si="18"/>
        <v>0</v>
      </c>
      <c r="DJ9" s="22">
        <f t="shared" si="18"/>
        <v>0</v>
      </c>
      <c r="DK9" s="22">
        <f t="shared" si="18"/>
        <v>0</v>
      </c>
      <c r="DL9" s="22">
        <f t="shared" si="18"/>
        <v>0</v>
      </c>
      <c r="DM9" s="22">
        <f t="shared" si="18"/>
        <v>0</v>
      </c>
      <c r="DN9" s="22">
        <f t="shared" si="19"/>
        <v>0</v>
      </c>
      <c r="DO9" s="22">
        <f t="shared" si="42"/>
        <v>0</v>
      </c>
      <c r="DP9" s="22">
        <f t="shared" si="42"/>
        <v>0</v>
      </c>
      <c r="DQ9" s="22">
        <f t="shared" si="42"/>
        <v>0</v>
      </c>
      <c r="DR9" s="22">
        <f t="shared" si="43"/>
        <v>0</v>
      </c>
      <c r="DS9" s="22">
        <f t="shared" si="44"/>
        <v>0</v>
      </c>
    </row>
    <row r="10" spans="1:123" s="22" customFormat="1" ht="15.75" thickBot="1">
      <c r="A10" s="22" t="s">
        <v>195</v>
      </c>
      <c r="B10" s="23">
        <v>8</v>
      </c>
      <c r="C10" s="95" t="s">
        <v>114</v>
      </c>
      <c r="D10" s="96" t="s">
        <v>36</v>
      </c>
      <c r="E10" s="31"/>
      <c r="F10" s="31">
        <v>2</v>
      </c>
      <c r="G10" s="31">
        <v>3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100" t="s">
        <v>36</v>
      </c>
      <c r="U10" s="31"/>
      <c r="V10" s="31">
        <v>1</v>
      </c>
      <c r="W10" s="31">
        <v>2</v>
      </c>
      <c r="X10" s="31"/>
      <c r="Y10" s="31"/>
      <c r="Z10" s="31"/>
      <c r="AA10" s="31"/>
      <c r="AB10" s="31"/>
      <c r="AC10" s="31"/>
      <c r="AD10" s="31"/>
      <c r="AE10" s="31"/>
      <c r="AF10" s="31">
        <v>4</v>
      </c>
      <c r="AG10" s="31"/>
      <c r="AH10" s="31"/>
      <c r="AI10" s="31"/>
      <c r="AJ10" s="48"/>
      <c r="AK10" s="90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20"/>
        <v>2</v>
      </c>
      <c r="BA10" s="28">
        <f t="shared" si="0"/>
        <v>0</v>
      </c>
      <c r="BB10" s="29">
        <f t="shared" si="0"/>
        <v>3</v>
      </c>
      <c r="BC10" s="29">
        <f t="shared" si="21"/>
        <v>3</v>
      </c>
      <c r="BD10" s="29">
        <f t="shared" si="1"/>
        <v>5</v>
      </c>
      <c r="BE10" s="29">
        <f t="shared" si="22"/>
        <v>8</v>
      </c>
      <c r="BF10" s="29">
        <f t="shared" si="2"/>
        <v>0</v>
      </c>
      <c r="BG10" s="29">
        <f t="shared" si="23"/>
        <v>8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24"/>
        <v>0</v>
      </c>
      <c r="BL10" s="29">
        <f t="shared" si="24"/>
        <v>0</v>
      </c>
      <c r="BM10" s="29">
        <f t="shared" si="25"/>
        <v>0</v>
      </c>
      <c r="BN10" s="29">
        <f t="shared" si="4"/>
        <v>0</v>
      </c>
      <c r="BO10" s="29">
        <f t="shared" si="4"/>
        <v>0</v>
      </c>
      <c r="BP10" s="29">
        <f t="shared" si="26"/>
        <v>0</v>
      </c>
      <c r="BQ10" s="29">
        <f t="shared" si="27"/>
        <v>4</v>
      </c>
      <c r="BR10" s="29">
        <f t="shared" si="27"/>
        <v>0</v>
      </c>
      <c r="BS10" s="29">
        <f t="shared" si="28"/>
        <v>4</v>
      </c>
      <c r="BT10" s="29">
        <f t="shared" si="5"/>
        <v>0</v>
      </c>
      <c r="BU10" s="30">
        <f t="shared" si="5"/>
        <v>0</v>
      </c>
      <c r="BV10" s="30">
        <f t="shared" si="29"/>
        <v>0</v>
      </c>
      <c r="BX10" s="28">
        <f t="shared" si="30"/>
        <v>540</v>
      </c>
      <c r="BY10" s="29">
        <f t="shared" si="31"/>
        <v>0</v>
      </c>
      <c r="BZ10" s="29">
        <f t="shared" si="32"/>
        <v>0</v>
      </c>
      <c r="CA10" s="29">
        <f t="shared" si="33"/>
        <v>0</v>
      </c>
      <c r="CB10" s="29">
        <f t="shared" si="34"/>
        <v>400</v>
      </c>
      <c r="CC10" s="30">
        <f t="shared" si="35"/>
        <v>940</v>
      </c>
      <c r="CD10" s="122">
        <f t="shared" si="6"/>
        <v>793.33333333333337</v>
      </c>
      <c r="CE10" s="22">
        <f t="shared" si="36"/>
        <v>3</v>
      </c>
      <c r="CF10" s="122">
        <f t="shared" si="7"/>
        <v>753.33333333333337</v>
      </c>
      <c r="CG10" s="22">
        <f t="shared" si="37"/>
        <v>4</v>
      </c>
      <c r="CH10" s="122">
        <f t="shared" si="8"/>
        <v>713.33333333333337</v>
      </c>
      <c r="CI10" s="22">
        <f t="shared" si="38"/>
        <v>5</v>
      </c>
      <c r="CJ10" s="22">
        <f t="shared" si="9"/>
        <v>9.9103848181338954</v>
      </c>
      <c r="CK10" s="22">
        <f t="shared" si="10"/>
        <v>9.9103848181338954</v>
      </c>
      <c r="CM10" s="22" t="e">
        <f t="shared" si="11"/>
        <v>#DIV/0!</v>
      </c>
      <c r="CN10" s="22">
        <f t="shared" si="12"/>
        <v>12</v>
      </c>
      <c r="CO10" s="22">
        <f t="shared" si="13"/>
        <v>5.376344086021505</v>
      </c>
      <c r="CP10" s="22">
        <f t="shared" si="14"/>
        <v>0</v>
      </c>
      <c r="CQ10" s="22">
        <f t="shared" si="15"/>
        <v>0</v>
      </c>
      <c r="CR10" s="22">
        <f t="shared" si="15"/>
        <v>0</v>
      </c>
      <c r="CS10" s="22" t="e">
        <f t="shared" si="15"/>
        <v>#DIV/0!</v>
      </c>
      <c r="CT10" s="22" t="e">
        <f t="shared" si="15"/>
        <v>#DIV/0!</v>
      </c>
      <c r="CU10" s="22" t="e">
        <f t="shared" si="15"/>
        <v>#DIV/0!</v>
      </c>
      <c r="CV10" s="22" t="e">
        <f t="shared" si="16"/>
        <v>#DIV/0!</v>
      </c>
      <c r="CW10" s="22" t="e">
        <f t="shared" si="16"/>
        <v>#DIV/0!</v>
      </c>
      <c r="CX10" s="22" t="e">
        <f t="shared" si="16"/>
        <v>#DIV/0!</v>
      </c>
      <c r="CY10" s="22">
        <f t="shared" si="16"/>
        <v>36.363636363636367</v>
      </c>
      <c r="CZ10" s="22">
        <f t="shared" si="16"/>
        <v>0</v>
      </c>
      <c r="DA10" s="22">
        <f t="shared" si="17"/>
        <v>0</v>
      </c>
      <c r="DB10" s="22">
        <f t="shared" si="17"/>
        <v>0</v>
      </c>
      <c r="DC10" s="22">
        <f t="shared" si="17"/>
        <v>0</v>
      </c>
      <c r="DE10" s="22">
        <f t="shared" si="39"/>
        <v>0</v>
      </c>
      <c r="DF10" s="22">
        <f t="shared" si="39"/>
        <v>1</v>
      </c>
      <c r="DG10" s="22">
        <f t="shared" si="40"/>
        <v>1</v>
      </c>
      <c r="DH10" s="22">
        <f t="shared" si="41"/>
        <v>0</v>
      </c>
      <c r="DI10" s="22">
        <f t="shared" si="18"/>
        <v>0</v>
      </c>
      <c r="DJ10" s="22">
        <f t="shared" si="18"/>
        <v>0</v>
      </c>
      <c r="DK10" s="22">
        <f t="shared" si="18"/>
        <v>0</v>
      </c>
      <c r="DL10" s="22">
        <f t="shared" si="18"/>
        <v>0</v>
      </c>
      <c r="DM10" s="22">
        <f t="shared" si="18"/>
        <v>0</v>
      </c>
      <c r="DN10" s="22">
        <f t="shared" si="19"/>
        <v>0</v>
      </c>
      <c r="DO10" s="22">
        <f t="shared" si="42"/>
        <v>0</v>
      </c>
      <c r="DP10" s="22">
        <f t="shared" si="42"/>
        <v>1</v>
      </c>
      <c r="DQ10" s="22">
        <f t="shared" si="42"/>
        <v>0</v>
      </c>
      <c r="DR10" s="22">
        <f t="shared" si="43"/>
        <v>0</v>
      </c>
      <c r="DS10" s="22">
        <f t="shared" si="44"/>
        <v>0</v>
      </c>
    </row>
    <row r="11" spans="1:123" s="22" customFormat="1" ht="15.75" thickBot="1">
      <c r="A11" s="22" t="s">
        <v>195</v>
      </c>
      <c r="B11" s="23">
        <v>9</v>
      </c>
      <c r="C11" s="95" t="s">
        <v>115</v>
      </c>
      <c r="D11" s="96" t="s">
        <v>36</v>
      </c>
      <c r="E11" s="31"/>
      <c r="F11" s="31">
        <v>1</v>
      </c>
      <c r="G11" s="31">
        <v>5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100" t="s">
        <v>36</v>
      </c>
      <c r="U11" s="31"/>
      <c r="V11" s="31"/>
      <c r="W11" s="31">
        <v>4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48"/>
      <c r="AK11" s="90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20"/>
        <v>2</v>
      </c>
      <c r="BA11" s="28">
        <f t="shared" si="0"/>
        <v>0</v>
      </c>
      <c r="BB11" s="29">
        <f t="shared" si="0"/>
        <v>1</v>
      </c>
      <c r="BC11" s="29">
        <f t="shared" si="21"/>
        <v>1</v>
      </c>
      <c r="BD11" s="29">
        <f t="shared" si="1"/>
        <v>9</v>
      </c>
      <c r="BE11" s="29">
        <f t="shared" si="22"/>
        <v>10</v>
      </c>
      <c r="BF11" s="29">
        <f t="shared" si="2"/>
        <v>0</v>
      </c>
      <c r="BG11" s="29">
        <f t="shared" si="23"/>
        <v>10</v>
      </c>
      <c r="BH11" s="29">
        <f t="shared" si="3"/>
        <v>0</v>
      </c>
      <c r="BI11" s="29">
        <f t="shared" si="3"/>
        <v>0</v>
      </c>
      <c r="BJ11" s="29">
        <f t="shared" si="3"/>
        <v>0</v>
      </c>
      <c r="BK11" s="29">
        <f t="shared" si="24"/>
        <v>0</v>
      </c>
      <c r="BL11" s="29">
        <f t="shared" si="24"/>
        <v>0</v>
      </c>
      <c r="BM11" s="29">
        <f t="shared" si="25"/>
        <v>0</v>
      </c>
      <c r="BN11" s="29">
        <f t="shared" si="4"/>
        <v>0</v>
      </c>
      <c r="BO11" s="29">
        <f t="shared" si="4"/>
        <v>0</v>
      </c>
      <c r="BP11" s="29">
        <f t="shared" si="26"/>
        <v>0</v>
      </c>
      <c r="BQ11" s="29">
        <f t="shared" si="27"/>
        <v>0</v>
      </c>
      <c r="BR11" s="29">
        <f t="shared" si="27"/>
        <v>0</v>
      </c>
      <c r="BS11" s="29">
        <f t="shared" si="28"/>
        <v>0</v>
      </c>
      <c r="BT11" s="29">
        <f t="shared" si="5"/>
        <v>0</v>
      </c>
      <c r="BU11" s="30">
        <f t="shared" si="5"/>
        <v>0</v>
      </c>
      <c r="BV11" s="30">
        <f t="shared" si="29"/>
        <v>0</v>
      </c>
      <c r="BX11" s="28">
        <f t="shared" si="30"/>
        <v>620</v>
      </c>
      <c r="BY11" s="29">
        <f t="shared" si="31"/>
        <v>0</v>
      </c>
      <c r="BZ11" s="29">
        <f t="shared" si="32"/>
        <v>0</v>
      </c>
      <c r="CA11" s="29">
        <f t="shared" si="33"/>
        <v>0</v>
      </c>
      <c r="CB11" s="29">
        <f t="shared" si="34"/>
        <v>0</v>
      </c>
      <c r="CC11" s="30">
        <f t="shared" si="35"/>
        <v>620</v>
      </c>
      <c r="CD11" s="122">
        <f t="shared" si="6"/>
        <v>473.33333333333337</v>
      </c>
      <c r="CE11" s="22">
        <f t="shared" si="36"/>
        <v>3</v>
      </c>
      <c r="CF11" s="122">
        <f t="shared" si="7"/>
        <v>433.33333333333337</v>
      </c>
      <c r="CG11" s="22">
        <f t="shared" si="37"/>
        <v>4</v>
      </c>
      <c r="CH11" s="122">
        <f t="shared" si="8"/>
        <v>393.33333333333337</v>
      </c>
      <c r="CI11" s="22">
        <f t="shared" si="38"/>
        <v>5</v>
      </c>
      <c r="CJ11" s="22">
        <f t="shared" si="9"/>
        <v>6.536636794939378</v>
      </c>
      <c r="CK11" s="22">
        <f t="shared" si="10"/>
        <v>6.536636794939378</v>
      </c>
      <c r="CM11" s="22" t="e">
        <f t="shared" si="11"/>
        <v>#DIV/0!</v>
      </c>
      <c r="CN11" s="22">
        <f t="shared" si="12"/>
        <v>4</v>
      </c>
      <c r="CO11" s="22">
        <f t="shared" si="13"/>
        <v>9.67741935483871</v>
      </c>
      <c r="CP11" s="22">
        <f t="shared" si="14"/>
        <v>0</v>
      </c>
      <c r="CQ11" s="22">
        <f t="shared" si="15"/>
        <v>0</v>
      </c>
      <c r="CR11" s="22">
        <f t="shared" si="15"/>
        <v>0</v>
      </c>
      <c r="CS11" s="22" t="e">
        <f t="shared" si="15"/>
        <v>#DIV/0!</v>
      </c>
      <c r="CT11" s="22" t="e">
        <f t="shared" si="15"/>
        <v>#DIV/0!</v>
      </c>
      <c r="CU11" s="22" t="e">
        <f t="shared" si="15"/>
        <v>#DIV/0!</v>
      </c>
      <c r="CV11" s="22" t="e">
        <f t="shared" si="16"/>
        <v>#DIV/0!</v>
      </c>
      <c r="CW11" s="22" t="e">
        <f t="shared" si="16"/>
        <v>#DIV/0!</v>
      </c>
      <c r="CX11" s="22" t="e">
        <f t="shared" si="16"/>
        <v>#DIV/0!</v>
      </c>
      <c r="CY11" s="22">
        <f t="shared" si="16"/>
        <v>0</v>
      </c>
      <c r="CZ11" s="22">
        <f t="shared" si="16"/>
        <v>0</v>
      </c>
      <c r="DA11" s="22">
        <f t="shared" si="17"/>
        <v>0</v>
      </c>
      <c r="DB11" s="22">
        <f t="shared" si="17"/>
        <v>0</v>
      </c>
      <c r="DC11" s="22">
        <f t="shared" si="17"/>
        <v>0</v>
      </c>
      <c r="DE11" s="22">
        <f t="shared" si="39"/>
        <v>0</v>
      </c>
      <c r="DF11" s="22">
        <f t="shared" si="39"/>
        <v>1</v>
      </c>
      <c r="DG11" s="22">
        <f t="shared" si="40"/>
        <v>1</v>
      </c>
      <c r="DH11" s="22">
        <f t="shared" si="41"/>
        <v>0</v>
      </c>
      <c r="DI11" s="22">
        <f t="shared" si="18"/>
        <v>0</v>
      </c>
      <c r="DJ11" s="22">
        <f t="shared" si="18"/>
        <v>0</v>
      </c>
      <c r="DK11" s="22">
        <f t="shared" si="18"/>
        <v>0</v>
      </c>
      <c r="DL11" s="22">
        <f t="shared" si="18"/>
        <v>0</v>
      </c>
      <c r="DM11" s="22">
        <f t="shared" si="18"/>
        <v>0</v>
      </c>
      <c r="DN11" s="22">
        <f t="shared" si="19"/>
        <v>0</v>
      </c>
      <c r="DO11" s="22">
        <f t="shared" si="42"/>
        <v>0</v>
      </c>
      <c r="DP11" s="22">
        <f t="shared" si="42"/>
        <v>0</v>
      </c>
      <c r="DQ11" s="22">
        <f t="shared" si="42"/>
        <v>0</v>
      </c>
      <c r="DR11" s="22">
        <f t="shared" si="43"/>
        <v>0</v>
      </c>
      <c r="DS11" s="22">
        <f t="shared" si="44"/>
        <v>0</v>
      </c>
    </row>
    <row r="12" spans="1:123" s="22" customFormat="1" ht="15.75" thickBot="1">
      <c r="A12" s="22" t="s">
        <v>195</v>
      </c>
      <c r="B12" s="23">
        <v>10</v>
      </c>
      <c r="C12" s="95" t="s">
        <v>116</v>
      </c>
      <c r="D12" s="96" t="s">
        <v>36</v>
      </c>
      <c r="E12" s="41"/>
      <c r="F12" s="41">
        <v>2</v>
      </c>
      <c r="G12" s="41">
        <v>5</v>
      </c>
      <c r="H12" s="41"/>
      <c r="I12" s="41"/>
      <c r="J12" s="41"/>
      <c r="K12" s="41"/>
      <c r="L12" s="31"/>
      <c r="M12" s="125"/>
      <c r="N12" s="31"/>
      <c r="O12" s="31"/>
      <c r="P12" s="125"/>
      <c r="Q12" s="31"/>
      <c r="R12" s="124">
        <v>1</v>
      </c>
      <c r="S12" s="31"/>
      <c r="T12" s="100" t="s">
        <v>36</v>
      </c>
      <c r="U12" s="31"/>
      <c r="V12" s="31"/>
      <c r="W12" s="31">
        <v>1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>
        <v>2</v>
      </c>
      <c r="AH12" s="31"/>
      <c r="AI12" s="31"/>
      <c r="AJ12" s="48"/>
      <c r="AK12" s="90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20"/>
        <v>2</v>
      </c>
      <c r="BA12" s="28">
        <f t="shared" si="0"/>
        <v>0</v>
      </c>
      <c r="BB12" s="29">
        <f t="shared" si="0"/>
        <v>2</v>
      </c>
      <c r="BC12" s="29">
        <f t="shared" si="21"/>
        <v>2</v>
      </c>
      <c r="BD12" s="29">
        <f t="shared" si="1"/>
        <v>6</v>
      </c>
      <c r="BE12" s="29">
        <f t="shared" si="22"/>
        <v>8</v>
      </c>
      <c r="BF12" s="29">
        <f t="shared" si="2"/>
        <v>0</v>
      </c>
      <c r="BG12" s="29">
        <f t="shared" si="23"/>
        <v>8</v>
      </c>
      <c r="BH12" s="29">
        <f t="shared" si="3"/>
        <v>0</v>
      </c>
      <c r="BI12" s="29">
        <f t="shared" si="3"/>
        <v>0</v>
      </c>
      <c r="BJ12" s="29">
        <f t="shared" si="3"/>
        <v>0</v>
      </c>
      <c r="BK12" s="29">
        <f t="shared" si="24"/>
        <v>0</v>
      </c>
      <c r="BL12" s="29">
        <f t="shared" si="24"/>
        <v>0</v>
      </c>
      <c r="BM12" s="29">
        <f t="shared" si="25"/>
        <v>0</v>
      </c>
      <c r="BN12" s="29">
        <f t="shared" si="4"/>
        <v>0</v>
      </c>
      <c r="BO12" s="29">
        <f t="shared" si="4"/>
        <v>0</v>
      </c>
      <c r="BP12" s="29">
        <f t="shared" si="26"/>
        <v>0</v>
      </c>
      <c r="BQ12" s="29">
        <f t="shared" si="27"/>
        <v>0</v>
      </c>
      <c r="BR12" s="29">
        <f t="shared" si="27"/>
        <v>2</v>
      </c>
      <c r="BS12" s="29">
        <f t="shared" si="28"/>
        <v>2</v>
      </c>
      <c r="BT12" s="29">
        <f t="shared" si="5"/>
        <v>1</v>
      </c>
      <c r="BU12" s="30">
        <f t="shared" si="5"/>
        <v>0</v>
      </c>
      <c r="BV12" s="30">
        <f t="shared" si="29"/>
        <v>0</v>
      </c>
      <c r="BX12" s="28">
        <f t="shared" si="30"/>
        <v>520</v>
      </c>
      <c r="BY12" s="29">
        <f t="shared" si="31"/>
        <v>0</v>
      </c>
      <c r="BZ12" s="29">
        <f t="shared" si="32"/>
        <v>0</v>
      </c>
      <c r="CA12" s="29">
        <f t="shared" si="33"/>
        <v>0</v>
      </c>
      <c r="CB12" s="29">
        <f t="shared" si="34"/>
        <v>125</v>
      </c>
      <c r="CC12" s="30">
        <f t="shared" si="35"/>
        <v>645</v>
      </c>
      <c r="CD12" s="122">
        <f t="shared" si="6"/>
        <v>498.33333333333337</v>
      </c>
      <c r="CE12" s="22">
        <f t="shared" si="36"/>
        <v>3</v>
      </c>
      <c r="CF12" s="122">
        <f t="shared" si="7"/>
        <v>458.33333333333337</v>
      </c>
      <c r="CG12" s="22">
        <f t="shared" si="37"/>
        <v>4</v>
      </c>
      <c r="CH12" s="122">
        <f t="shared" si="8"/>
        <v>418.33333333333337</v>
      </c>
      <c r="CI12" s="22">
        <f t="shared" si="38"/>
        <v>5</v>
      </c>
      <c r="CJ12" s="22">
        <f t="shared" si="9"/>
        <v>6.8002108592514503</v>
      </c>
      <c r="CK12" s="22">
        <f t="shared" si="10"/>
        <v>6.8002108592514503</v>
      </c>
      <c r="CM12" s="22" t="e">
        <f t="shared" si="11"/>
        <v>#DIV/0!</v>
      </c>
      <c r="CN12" s="22">
        <f t="shared" si="12"/>
        <v>8</v>
      </c>
      <c r="CO12" s="22">
        <f t="shared" si="13"/>
        <v>6.4516129032258061</v>
      </c>
      <c r="CP12" s="22">
        <f t="shared" si="14"/>
        <v>0</v>
      </c>
      <c r="CQ12" s="22">
        <f t="shared" si="15"/>
        <v>0</v>
      </c>
      <c r="CR12" s="22">
        <f t="shared" si="15"/>
        <v>0</v>
      </c>
      <c r="CS12" s="22" t="e">
        <f t="shared" si="15"/>
        <v>#DIV/0!</v>
      </c>
      <c r="CT12" s="22" t="e">
        <f t="shared" si="15"/>
        <v>#DIV/0!</v>
      </c>
      <c r="CU12" s="22" t="e">
        <f t="shared" si="15"/>
        <v>#DIV/0!</v>
      </c>
      <c r="CV12" s="22" t="e">
        <f t="shared" si="16"/>
        <v>#DIV/0!</v>
      </c>
      <c r="CW12" s="22" t="e">
        <f t="shared" si="16"/>
        <v>#DIV/0!</v>
      </c>
      <c r="CX12" s="22" t="e">
        <f t="shared" si="16"/>
        <v>#DIV/0!</v>
      </c>
      <c r="CY12" s="22">
        <f t="shared" si="16"/>
        <v>0</v>
      </c>
      <c r="CZ12" s="22">
        <f t="shared" si="16"/>
        <v>18.181818181818183</v>
      </c>
      <c r="DA12" s="22">
        <f t="shared" si="17"/>
        <v>33.333333333333336</v>
      </c>
      <c r="DB12" s="22">
        <f t="shared" si="17"/>
        <v>0</v>
      </c>
      <c r="DC12" s="22">
        <f t="shared" si="17"/>
        <v>0</v>
      </c>
      <c r="DE12" s="22">
        <f t="shared" si="39"/>
        <v>0</v>
      </c>
      <c r="DF12" s="22">
        <f t="shared" si="39"/>
        <v>1</v>
      </c>
      <c r="DG12" s="22">
        <f t="shared" si="40"/>
        <v>1</v>
      </c>
      <c r="DH12" s="22">
        <f t="shared" si="41"/>
        <v>0</v>
      </c>
      <c r="DI12" s="22">
        <f t="shared" si="18"/>
        <v>0</v>
      </c>
      <c r="DJ12" s="22">
        <f t="shared" si="18"/>
        <v>0</v>
      </c>
      <c r="DK12" s="22">
        <f t="shared" si="18"/>
        <v>0</v>
      </c>
      <c r="DL12" s="22">
        <f t="shared" si="18"/>
        <v>0</v>
      </c>
      <c r="DM12" s="22">
        <f t="shared" si="18"/>
        <v>0</v>
      </c>
      <c r="DN12" s="22">
        <f t="shared" si="19"/>
        <v>0</v>
      </c>
      <c r="DO12" s="22">
        <f t="shared" si="42"/>
        <v>0</v>
      </c>
      <c r="DP12" s="22">
        <f t="shared" si="42"/>
        <v>0</v>
      </c>
      <c r="DQ12" s="22">
        <f t="shared" si="42"/>
        <v>1</v>
      </c>
      <c r="DR12" s="22">
        <f t="shared" si="43"/>
        <v>1</v>
      </c>
      <c r="DS12" s="22">
        <f t="shared" si="44"/>
        <v>0</v>
      </c>
    </row>
    <row r="13" spans="1:123" s="22" customFormat="1" ht="15.75" thickBot="1">
      <c r="A13" s="22" t="s">
        <v>195</v>
      </c>
      <c r="B13" s="23">
        <v>11</v>
      </c>
      <c r="C13" s="95" t="s">
        <v>117</v>
      </c>
      <c r="D13" s="96" t="s">
        <v>73</v>
      </c>
      <c r="E13" s="31"/>
      <c r="F13" s="31"/>
      <c r="G13" s="108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100" t="s">
        <v>73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48"/>
      <c r="AK13" s="90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20"/>
        <v>0</v>
      </c>
      <c r="BA13" s="28">
        <f t="shared" si="0"/>
        <v>0</v>
      </c>
      <c r="BB13" s="29">
        <f t="shared" si="0"/>
        <v>0</v>
      </c>
      <c r="BC13" s="29">
        <f t="shared" si="21"/>
        <v>0</v>
      </c>
      <c r="BD13" s="29">
        <f t="shared" si="1"/>
        <v>0</v>
      </c>
      <c r="BE13" s="29">
        <f t="shared" si="22"/>
        <v>0</v>
      </c>
      <c r="BF13" s="29">
        <f t="shared" si="2"/>
        <v>0</v>
      </c>
      <c r="BG13" s="29">
        <f t="shared" si="23"/>
        <v>0</v>
      </c>
      <c r="BH13" s="29">
        <f t="shared" si="3"/>
        <v>0</v>
      </c>
      <c r="BI13" s="29">
        <f t="shared" si="3"/>
        <v>0</v>
      </c>
      <c r="BJ13" s="29">
        <f t="shared" si="3"/>
        <v>0</v>
      </c>
      <c r="BK13" s="29">
        <f t="shared" si="24"/>
        <v>0</v>
      </c>
      <c r="BL13" s="29">
        <f t="shared" si="24"/>
        <v>0</v>
      </c>
      <c r="BM13" s="29">
        <f t="shared" si="25"/>
        <v>0</v>
      </c>
      <c r="BN13" s="29">
        <f t="shared" si="4"/>
        <v>0</v>
      </c>
      <c r="BO13" s="29">
        <f t="shared" si="4"/>
        <v>0</v>
      </c>
      <c r="BP13" s="29">
        <f t="shared" si="26"/>
        <v>0</v>
      </c>
      <c r="BQ13" s="29">
        <f t="shared" si="27"/>
        <v>0</v>
      </c>
      <c r="BR13" s="29">
        <f t="shared" si="27"/>
        <v>0</v>
      </c>
      <c r="BS13" s="29">
        <f t="shared" si="28"/>
        <v>0</v>
      </c>
      <c r="BT13" s="29">
        <f t="shared" si="5"/>
        <v>0</v>
      </c>
      <c r="BU13" s="30">
        <f t="shared" si="5"/>
        <v>0</v>
      </c>
      <c r="BV13" s="30">
        <f t="shared" si="29"/>
        <v>0</v>
      </c>
      <c r="BX13" s="28">
        <f t="shared" si="30"/>
        <v>0</v>
      </c>
      <c r="BY13" s="29">
        <f t="shared" si="31"/>
        <v>0</v>
      </c>
      <c r="BZ13" s="29">
        <f t="shared" si="32"/>
        <v>0</v>
      </c>
      <c r="CA13" s="29">
        <f t="shared" si="33"/>
        <v>0</v>
      </c>
      <c r="CB13" s="29">
        <f t="shared" si="34"/>
        <v>0</v>
      </c>
      <c r="CC13" s="30" t="str">
        <f t="shared" si="35"/>
        <v/>
      </c>
      <c r="CD13" s="122" t="e">
        <f t="shared" si="6"/>
        <v>#VALUE!</v>
      </c>
      <c r="CE13" s="22" t="str">
        <f t="shared" si="36"/>
        <v xml:space="preserve"> </v>
      </c>
      <c r="CF13" s="122" t="e">
        <f t="shared" si="7"/>
        <v>#VALUE!</v>
      </c>
      <c r="CG13" s="22" t="str">
        <f t="shared" si="37"/>
        <v xml:space="preserve"> </v>
      </c>
      <c r="CH13" s="122" t="e">
        <f t="shared" si="8"/>
        <v>#VALUE!</v>
      </c>
      <c r="CI13" s="22" t="str">
        <f t="shared" si="38"/>
        <v xml:space="preserve"> </v>
      </c>
      <c r="CJ13" s="22" t="e">
        <f t="shared" si="9"/>
        <v>#VALUE!</v>
      </c>
      <c r="CK13" s="22" t="e">
        <f t="shared" si="10"/>
        <v>#VALUE!</v>
      </c>
      <c r="CM13" s="22" t="e">
        <f t="shared" si="11"/>
        <v>#DIV/0!</v>
      </c>
      <c r="CN13" s="22">
        <f t="shared" si="12"/>
        <v>0</v>
      </c>
      <c r="CO13" s="22">
        <f t="shared" si="13"/>
        <v>0</v>
      </c>
      <c r="CP13" s="22">
        <f t="shared" si="14"/>
        <v>0</v>
      </c>
      <c r="CQ13" s="22">
        <f t="shared" si="15"/>
        <v>0</v>
      </c>
      <c r="CR13" s="22">
        <f t="shared" si="15"/>
        <v>0</v>
      </c>
      <c r="CS13" s="22" t="e">
        <f t="shared" si="15"/>
        <v>#DIV/0!</v>
      </c>
      <c r="CT13" s="22" t="e">
        <f t="shared" si="15"/>
        <v>#DIV/0!</v>
      </c>
      <c r="CU13" s="22" t="e">
        <f t="shared" si="15"/>
        <v>#DIV/0!</v>
      </c>
      <c r="CV13" s="22" t="e">
        <f t="shared" si="16"/>
        <v>#DIV/0!</v>
      </c>
      <c r="CW13" s="22" t="e">
        <f t="shared" si="16"/>
        <v>#DIV/0!</v>
      </c>
      <c r="CX13" s="22" t="e">
        <f t="shared" si="16"/>
        <v>#DIV/0!</v>
      </c>
      <c r="CY13" s="22">
        <f t="shared" si="16"/>
        <v>0</v>
      </c>
      <c r="CZ13" s="22">
        <f t="shared" si="16"/>
        <v>0</v>
      </c>
      <c r="DA13" s="22">
        <f t="shared" si="17"/>
        <v>0</v>
      </c>
      <c r="DB13" s="22">
        <f t="shared" si="17"/>
        <v>0</v>
      </c>
      <c r="DC13" s="22">
        <f t="shared" si="17"/>
        <v>0</v>
      </c>
      <c r="DE13" s="22">
        <f t="shared" si="39"/>
        <v>0</v>
      </c>
      <c r="DF13" s="22">
        <f t="shared" si="39"/>
        <v>0</v>
      </c>
      <c r="DG13" s="22">
        <f t="shared" si="40"/>
        <v>0</v>
      </c>
      <c r="DH13" s="22">
        <f t="shared" si="41"/>
        <v>0</v>
      </c>
      <c r="DI13" s="22">
        <f t="shared" si="18"/>
        <v>0</v>
      </c>
      <c r="DJ13" s="22">
        <f t="shared" si="18"/>
        <v>0</v>
      </c>
      <c r="DK13" s="22">
        <f t="shared" si="18"/>
        <v>0</v>
      </c>
      <c r="DL13" s="22">
        <f t="shared" si="18"/>
        <v>0</v>
      </c>
      <c r="DM13" s="22">
        <f t="shared" si="18"/>
        <v>0</v>
      </c>
      <c r="DN13" s="22">
        <f t="shared" si="19"/>
        <v>0</v>
      </c>
      <c r="DO13" s="22">
        <f t="shared" si="42"/>
        <v>0</v>
      </c>
      <c r="DP13" s="22">
        <f t="shared" si="42"/>
        <v>0</v>
      </c>
      <c r="DQ13" s="22">
        <f t="shared" si="42"/>
        <v>0</v>
      </c>
      <c r="DR13" s="22">
        <f t="shared" si="43"/>
        <v>0</v>
      </c>
      <c r="DS13" s="22">
        <f t="shared" si="44"/>
        <v>0</v>
      </c>
    </row>
    <row r="14" spans="1:123" s="22" customFormat="1" ht="15.75" thickBot="1">
      <c r="A14" s="22" t="s">
        <v>195</v>
      </c>
      <c r="B14" s="23">
        <v>12</v>
      </c>
      <c r="C14" s="95" t="s">
        <v>118</v>
      </c>
      <c r="D14" s="96" t="s">
        <v>36</v>
      </c>
      <c r="E14" s="31"/>
      <c r="F14" s="31"/>
      <c r="G14" s="31">
        <v>4</v>
      </c>
      <c r="H14" s="31">
        <v>1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100" t="s">
        <v>36</v>
      </c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>
        <v>3</v>
      </c>
      <c r="AG14" s="31"/>
      <c r="AH14" s="31"/>
      <c r="AI14" s="31"/>
      <c r="AJ14" s="48"/>
      <c r="AK14" s="90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20"/>
        <v>2</v>
      </c>
      <c r="BA14" s="28">
        <f t="shared" si="0"/>
        <v>0</v>
      </c>
      <c r="BB14" s="29">
        <f t="shared" si="0"/>
        <v>0</v>
      </c>
      <c r="BC14" s="29">
        <f t="shared" si="21"/>
        <v>0</v>
      </c>
      <c r="BD14" s="29">
        <f t="shared" si="1"/>
        <v>4</v>
      </c>
      <c r="BE14" s="29">
        <f t="shared" si="22"/>
        <v>4</v>
      </c>
      <c r="BF14" s="29">
        <f t="shared" si="2"/>
        <v>1</v>
      </c>
      <c r="BG14" s="29">
        <f t="shared" si="23"/>
        <v>5</v>
      </c>
      <c r="BH14" s="29">
        <f t="shared" si="3"/>
        <v>0</v>
      </c>
      <c r="BI14" s="29">
        <f t="shared" si="3"/>
        <v>0</v>
      </c>
      <c r="BJ14" s="29">
        <f t="shared" si="3"/>
        <v>0</v>
      </c>
      <c r="BK14" s="29">
        <f t="shared" si="24"/>
        <v>0</v>
      </c>
      <c r="BL14" s="29">
        <f t="shared" si="24"/>
        <v>0</v>
      </c>
      <c r="BM14" s="29">
        <f t="shared" si="25"/>
        <v>0</v>
      </c>
      <c r="BN14" s="29">
        <f t="shared" si="4"/>
        <v>0</v>
      </c>
      <c r="BO14" s="29">
        <f t="shared" si="4"/>
        <v>0</v>
      </c>
      <c r="BP14" s="29">
        <f t="shared" si="26"/>
        <v>0</v>
      </c>
      <c r="BQ14" s="29">
        <f t="shared" si="27"/>
        <v>3</v>
      </c>
      <c r="BR14" s="29">
        <f t="shared" si="27"/>
        <v>0</v>
      </c>
      <c r="BS14" s="29">
        <f t="shared" si="28"/>
        <v>3</v>
      </c>
      <c r="BT14" s="29">
        <f t="shared" si="5"/>
        <v>0</v>
      </c>
      <c r="BU14" s="30">
        <f t="shared" si="5"/>
        <v>0</v>
      </c>
      <c r="BV14" s="30">
        <f t="shared" si="29"/>
        <v>0</v>
      </c>
      <c r="BX14" s="28">
        <f t="shared" si="30"/>
        <v>280</v>
      </c>
      <c r="BY14" s="29">
        <f t="shared" si="31"/>
        <v>0</v>
      </c>
      <c r="BZ14" s="29">
        <f t="shared" si="32"/>
        <v>0</v>
      </c>
      <c r="CA14" s="29">
        <f t="shared" si="33"/>
        <v>0</v>
      </c>
      <c r="CB14" s="29">
        <f t="shared" si="34"/>
        <v>300</v>
      </c>
      <c r="CC14" s="30">
        <f t="shared" si="35"/>
        <v>580</v>
      </c>
      <c r="CD14" s="122">
        <f t="shared" si="6"/>
        <v>433.33333333333337</v>
      </c>
      <c r="CE14" s="22">
        <f t="shared" si="36"/>
        <v>3</v>
      </c>
      <c r="CF14" s="122">
        <f t="shared" si="7"/>
        <v>393.33333333333337</v>
      </c>
      <c r="CG14" s="22">
        <f t="shared" si="37"/>
        <v>4</v>
      </c>
      <c r="CH14" s="122">
        <f t="shared" si="8"/>
        <v>353.33333333333337</v>
      </c>
      <c r="CI14" s="22">
        <f t="shared" si="38"/>
        <v>5</v>
      </c>
      <c r="CJ14" s="22">
        <f t="shared" si="9"/>
        <v>6.1149182920400635</v>
      </c>
      <c r="CK14" s="22">
        <f t="shared" si="10"/>
        <v>6.1149182920400635</v>
      </c>
      <c r="CM14" s="22" t="e">
        <f t="shared" si="11"/>
        <v>#DIV/0!</v>
      </c>
      <c r="CN14" s="22">
        <f t="shared" si="12"/>
        <v>0</v>
      </c>
      <c r="CO14" s="22">
        <f t="shared" si="13"/>
        <v>4.301075268817204</v>
      </c>
      <c r="CP14" s="22">
        <f t="shared" si="14"/>
        <v>33.333333333333336</v>
      </c>
      <c r="CQ14" s="22">
        <f t="shared" si="15"/>
        <v>0</v>
      </c>
      <c r="CR14" s="22">
        <f t="shared" si="15"/>
        <v>0</v>
      </c>
      <c r="CS14" s="22" t="e">
        <f t="shared" si="15"/>
        <v>#DIV/0!</v>
      </c>
      <c r="CT14" s="22" t="e">
        <f t="shared" si="15"/>
        <v>#DIV/0!</v>
      </c>
      <c r="CU14" s="22" t="e">
        <f t="shared" si="15"/>
        <v>#DIV/0!</v>
      </c>
      <c r="CV14" s="22" t="e">
        <f t="shared" si="16"/>
        <v>#DIV/0!</v>
      </c>
      <c r="CW14" s="22" t="e">
        <f t="shared" si="16"/>
        <v>#DIV/0!</v>
      </c>
      <c r="CX14" s="22" t="e">
        <f t="shared" si="16"/>
        <v>#DIV/0!</v>
      </c>
      <c r="CY14" s="22">
        <f t="shared" si="16"/>
        <v>27.272727272727273</v>
      </c>
      <c r="CZ14" s="22">
        <f t="shared" si="16"/>
        <v>0</v>
      </c>
      <c r="DA14" s="22">
        <f t="shared" si="17"/>
        <v>0</v>
      </c>
      <c r="DB14" s="22">
        <f t="shared" si="17"/>
        <v>0</v>
      </c>
      <c r="DC14" s="22">
        <f t="shared" si="17"/>
        <v>0</v>
      </c>
      <c r="DE14" s="22">
        <f t="shared" si="39"/>
        <v>0</v>
      </c>
      <c r="DF14" s="22">
        <f t="shared" si="39"/>
        <v>0</v>
      </c>
      <c r="DG14" s="22">
        <f t="shared" si="40"/>
        <v>1</v>
      </c>
      <c r="DH14" s="22">
        <f t="shared" si="41"/>
        <v>1</v>
      </c>
      <c r="DI14" s="22">
        <f t="shared" si="18"/>
        <v>0</v>
      </c>
      <c r="DJ14" s="22">
        <f t="shared" si="18"/>
        <v>0</v>
      </c>
      <c r="DK14" s="22">
        <f t="shared" si="18"/>
        <v>0</v>
      </c>
      <c r="DL14" s="22">
        <f t="shared" si="18"/>
        <v>0</v>
      </c>
      <c r="DM14" s="22">
        <f t="shared" si="18"/>
        <v>0</v>
      </c>
      <c r="DN14" s="22">
        <f t="shared" si="19"/>
        <v>0</v>
      </c>
      <c r="DO14" s="22">
        <f t="shared" si="42"/>
        <v>0</v>
      </c>
      <c r="DP14" s="22">
        <f t="shared" si="42"/>
        <v>1</v>
      </c>
      <c r="DQ14" s="22">
        <f t="shared" si="42"/>
        <v>0</v>
      </c>
      <c r="DR14" s="22">
        <f t="shared" si="43"/>
        <v>0</v>
      </c>
      <c r="DS14" s="22">
        <f t="shared" si="44"/>
        <v>0</v>
      </c>
    </row>
    <row r="15" spans="1:123" s="22" customFormat="1" ht="15.75" thickBot="1">
      <c r="A15" s="22" t="s">
        <v>195</v>
      </c>
      <c r="B15" s="23">
        <v>13</v>
      </c>
      <c r="C15" s="95" t="s">
        <v>119</v>
      </c>
      <c r="D15" s="100" t="s">
        <v>73</v>
      </c>
      <c r="E15" s="31"/>
      <c r="F15" s="31"/>
      <c r="G15" s="108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100" t="s">
        <v>73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48"/>
      <c r="AK15" s="90"/>
      <c r="AL15" s="31"/>
      <c r="AM15" s="31"/>
      <c r="AN15" s="25"/>
      <c r="AO15" s="25"/>
      <c r="AP15" s="25"/>
      <c r="AQ15" s="25"/>
      <c r="AR15" s="26"/>
      <c r="AS15" s="24"/>
      <c r="AT15" s="24"/>
      <c r="AU15" s="24"/>
      <c r="AV15" s="24"/>
      <c r="AW15" s="24"/>
      <c r="AX15" s="24"/>
      <c r="AY15" s="24"/>
      <c r="AZ15" s="27">
        <f t="shared" si="20"/>
        <v>0</v>
      </c>
      <c r="BA15" s="28">
        <f t="shared" si="0"/>
        <v>0</v>
      </c>
      <c r="BB15" s="29">
        <f t="shared" si="0"/>
        <v>0</v>
      </c>
      <c r="BC15" s="29">
        <f t="shared" si="21"/>
        <v>0</v>
      </c>
      <c r="BD15" s="29">
        <f t="shared" si="1"/>
        <v>0</v>
      </c>
      <c r="BE15" s="29">
        <f t="shared" si="22"/>
        <v>0</v>
      </c>
      <c r="BF15" s="29">
        <f t="shared" si="2"/>
        <v>0</v>
      </c>
      <c r="BG15" s="29">
        <f t="shared" si="23"/>
        <v>0</v>
      </c>
      <c r="BH15" s="29">
        <f t="shared" si="3"/>
        <v>0</v>
      </c>
      <c r="BI15" s="29">
        <f t="shared" si="3"/>
        <v>0</v>
      </c>
      <c r="BJ15" s="29">
        <f t="shared" si="3"/>
        <v>0</v>
      </c>
      <c r="BK15" s="29">
        <f t="shared" si="24"/>
        <v>0</v>
      </c>
      <c r="BL15" s="29">
        <f t="shared" si="24"/>
        <v>0</v>
      </c>
      <c r="BM15" s="29">
        <f t="shared" si="25"/>
        <v>0</v>
      </c>
      <c r="BN15" s="29">
        <f t="shared" si="4"/>
        <v>0</v>
      </c>
      <c r="BO15" s="29">
        <f t="shared" si="4"/>
        <v>0</v>
      </c>
      <c r="BP15" s="29">
        <f t="shared" si="26"/>
        <v>0</v>
      </c>
      <c r="BQ15" s="29">
        <f t="shared" si="27"/>
        <v>0</v>
      </c>
      <c r="BR15" s="29">
        <f t="shared" si="27"/>
        <v>0</v>
      </c>
      <c r="BS15" s="29">
        <f t="shared" si="28"/>
        <v>0</v>
      </c>
      <c r="BT15" s="29">
        <f t="shared" si="5"/>
        <v>0</v>
      </c>
      <c r="BU15" s="30">
        <f t="shared" si="5"/>
        <v>0</v>
      </c>
      <c r="BV15" s="30">
        <f t="shared" si="29"/>
        <v>0</v>
      </c>
      <c r="BX15" s="28">
        <f t="shared" si="30"/>
        <v>0</v>
      </c>
      <c r="BY15" s="29">
        <f t="shared" si="31"/>
        <v>0</v>
      </c>
      <c r="BZ15" s="29">
        <f t="shared" si="32"/>
        <v>0</v>
      </c>
      <c r="CA15" s="29">
        <f t="shared" si="33"/>
        <v>0</v>
      </c>
      <c r="CB15" s="29">
        <f t="shared" si="34"/>
        <v>0</v>
      </c>
      <c r="CC15" s="30" t="str">
        <f t="shared" si="35"/>
        <v/>
      </c>
      <c r="CD15" s="122" t="e">
        <f t="shared" si="6"/>
        <v>#VALUE!</v>
      </c>
      <c r="CE15" s="22" t="str">
        <f t="shared" si="36"/>
        <v xml:space="preserve"> </v>
      </c>
      <c r="CF15" s="122" t="e">
        <f t="shared" si="7"/>
        <v>#VALUE!</v>
      </c>
      <c r="CG15" s="22" t="str">
        <f t="shared" si="37"/>
        <v xml:space="preserve"> </v>
      </c>
      <c r="CH15" s="122" t="e">
        <f t="shared" si="8"/>
        <v>#VALUE!</v>
      </c>
      <c r="CI15" s="22" t="str">
        <f t="shared" si="38"/>
        <v xml:space="preserve"> </v>
      </c>
      <c r="CJ15" s="22" t="e">
        <f t="shared" si="9"/>
        <v>#VALUE!</v>
      </c>
      <c r="CK15" s="22" t="e">
        <f t="shared" si="10"/>
        <v>#VALUE!</v>
      </c>
      <c r="CM15" s="22" t="e">
        <f t="shared" si="11"/>
        <v>#DIV/0!</v>
      </c>
      <c r="CN15" s="22">
        <f t="shared" si="12"/>
        <v>0</v>
      </c>
      <c r="CO15" s="22">
        <f t="shared" si="13"/>
        <v>0</v>
      </c>
      <c r="CP15" s="22">
        <f t="shared" si="14"/>
        <v>0</v>
      </c>
      <c r="CQ15" s="22">
        <f t="shared" si="15"/>
        <v>0</v>
      </c>
      <c r="CR15" s="22">
        <f t="shared" si="15"/>
        <v>0</v>
      </c>
      <c r="CS15" s="22" t="e">
        <f t="shared" si="15"/>
        <v>#DIV/0!</v>
      </c>
      <c r="CT15" s="22" t="e">
        <f t="shared" si="15"/>
        <v>#DIV/0!</v>
      </c>
      <c r="CU15" s="22" t="e">
        <f t="shared" si="15"/>
        <v>#DIV/0!</v>
      </c>
      <c r="CV15" s="22" t="e">
        <f t="shared" si="16"/>
        <v>#DIV/0!</v>
      </c>
      <c r="CW15" s="22" t="e">
        <f t="shared" si="16"/>
        <v>#DIV/0!</v>
      </c>
      <c r="CX15" s="22" t="e">
        <f t="shared" si="16"/>
        <v>#DIV/0!</v>
      </c>
      <c r="CY15" s="22">
        <f t="shared" si="16"/>
        <v>0</v>
      </c>
      <c r="CZ15" s="22">
        <f t="shared" si="16"/>
        <v>0</v>
      </c>
      <c r="DA15" s="22">
        <f t="shared" si="17"/>
        <v>0</v>
      </c>
      <c r="DB15" s="22">
        <f t="shared" si="17"/>
        <v>0</v>
      </c>
      <c r="DC15" s="22">
        <f t="shared" si="17"/>
        <v>0</v>
      </c>
      <c r="DE15" s="22">
        <f t="shared" si="39"/>
        <v>0</v>
      </c>
      <c r="DF15" s="22">
        <f t="shared" si="39"/>
        <v>0</v>
      </c>
      <c r="DG15" s="22">
        <f t="shared" si="40"/>
        <v>0</v>
      </c>
      <c r="DH15" s="22">
        <f t="shared" si="41"/>
        <v>0</v>
      </c>
      <c r="DI15" s="22">
        <f t="shared" si="18"/>
        <v>0</v>
      </c>
      <c r="DJ15" s="22">
        <f t="shared" si="18"/>
        <v>0</v>
      </c>
      <c r="DK15" s="22">
        <f t="shared" si="18"/>
        <v>0</v>
      </c>
      <c r="DL15" s="22">
        <f t="shared" si="18"/>
        <v>0</v>
      </c>
      <c r="DM15" s="22">
        <f t="shared" si="18"/>
        <v>0</v>
      </c>
      <c r="DN15" s="22">
        <f t="shared" si="19"/>
        <v>0</v>
      </c>
      <c r="DO15" s="22">
        <f t="shared" si="42"/>
        <v>0</v>
      </c>
      <c r="DP15" s="22">
        <f t="shared" si="42"/>
        <v>0</v>
      </c>
      <c r="DQ15" s="22">
        <f t="shared" si="42"/>
        <v>0</v>
      </c>
      <c r="DR15" s="22">
        <f t="shared" si="43"/>
        <v>0</v>
      </c>
      <c r="DS15" s="22">
        <f t="shared" si="44"/>
        <v>0</v>
      </c>
    </row>
    <row r="16" spans="1:123" s="22" customFormat="1" ht="15.75" thickBot="1">
      <c r="A16" s="22" t="s">
        <v>195</v>
      </c>
      <c r="B16" s="23">
        <v>14</v>
      </c>
      <c r="C16" s="95" t="s">
        <v>120</v>
      </c>
      <c r="D16" s="100" t="s">
        <v>36</v>
      </c>
      <c r="E16" s="31"/>
      <c r="F16" s="31">
        <v>2</v>
      </c>
      <c r="G16" s="31">
        <v>8</v>
      </c>
      <c r="H16" s="31"/>
      <c r="I16" s="31"/>
      <c r="J16" s="31"/>
      <c r="K16" s="31"/>
      <c r="L16" s="125"/>
      <c r="M16" s="125"/>
      <c r="N16" s="31"/>
      <c r="O16" s="31"/>
      <c r="P16" s="125"/>
      <c r="Q16" s="31"/>
      <c r="R16" s="124">
        <v>1</v>
      </c>
      <c r="S16" s="31"/>
      <c r="T16" s="100" t="s">
        <v>36</v>
      </c>
      <c r="U16" s="31"/>
      <c r="V16" s="31"/>
      <c r="W16" s="31">
        <v>7</v>
      </c>
      <c r="X16" s="31"/>
      <c r="Y16" s="31"/>
      <c r="Z16" s="31"/>
      <c r="AA16" s="31"/>
      <c r="AB16" s="31"/>
      <c r="AC16" s="31"/>
      <c r="AD16" s="31"/>
      <c r="AE16" s="31"/>
      <c r="AF16" s="31">
        <v>1</v>
      </c>
      <c r="AG16" s="31">
        <v>1</v>
      </c>
      <c r="AH16" s="31"/>
      <c r="AI16" s="31"/>
      <c r="AJ16" s="48"/>
      <c r="AK16" s="90"/>
      <c r="AL16" s="31"/>
      <c r="AM16" s="31"/>
      <c r="AN16" s="25"/>
      <c r="AO16" s="25"/>
      <c r="AP16" s="25"/>
      <c r="AQ16" s="25"/>
      <c r="AR16" s="26"/>
      <c r="AS16" s="24"/>
      <c r="AT16" s="24"/>
      <c r="AU16" s="24"/>
      <c r="AV16" s="24"/>
      <c r="AW16" s="24"/>
      <c r="AX16" s="24"/>
      <c r="AY16" s="24"/>
      <c r="AZ16" s="27">
        <f t="shared" si="20"/>
        <v>2</v>
      </c>
      <c r="BA16" s="28">
        <f t="shared" si="0"/>
        <v>0</v>
      </c>
      <c r="BB16" s="29">
        <f t="shared" si="0"/>
        <v>2</v>
      </c>
      <c r="BC16" s="29">
        <f t="shared" si="21"/>
        <v>2</v>
      </c>
      <c r="BD16" s="29">
        <f t="shared" si="1"/>
        <v>15</v>
      </c>
      <c r="BE16" s="29">
        <f t="shared" si="22"/>
        <v>17</v>
      </c>
      <c r="BF16" s="29">
        <f t="shared" si="2"/>
        <v>0</v>
      </c>
      <c r="BG16" s="29">
        <f t="shared" si="23"/>
        <v>17</v>
      </c>
      <c r="BH16" s="29">
        <f t="shared" si="3"/>
        <v>0</v>
      </c>
      <c r="BI16" s="29">
        <f t="shared" si="3"/>
        <v>0</v>
      </c>
      <c r="BJ16" s="29">
        <f t="shared" si="3"/>
        <v>0</v>
      </c>
      <c r="BK16" s="29">
        <f t="shared" si="24"/>
        <v>0</v>
      </c>
      <c r="BL16" s="29">
        <f t="shared" si="24"/>
        <v>0</v>
      </c>
      <c r="BM16" s="29">
        <f t="shared" si="25"/>
        <v>0</v>
      </c>
      <c r="BN16" s="29">
        <f t="shared" si="4"/>
        <v>0</v>
      </c>
      <c r="BO16" s="29">
        <f t="shared" si="4"/>
        <v>0</v>
      </c>
      <c r="BP16" s="29">
        <f t="shared" si="26"/>
        <v>0</v>
      </c>
      <c r="BQ16" s="29">
        <f t="shared" si="27"/>
        <v>1</v>
      </c>
      <c r="BR16" s="29">
        <f t="shared" si="27"/>
        <v>1</v>
      </c>
      <c r="BS16" s="29">
        <f t="shared" si="28"/>
        <v>2</v>
      </c>
      <c r="BT16" s="29">
        <f t="shared" si="5"/>
        <v>1</v>
      </c>
      <c r="BU16" s="30">
        <f t="shared" si="5"/>
        <v>0</v>
      </c>
      <c r="BV16" s="30">
        <f t="shared" si="29"/>
        <v>0</v>
      </c>
      <c r="BX16" s="28">
        <f t="shared" si="30"/>
        <v>1060</v>
      </c>
      <c r="BY16" s="29">
        <f t="shared" si="31"/>
        <v>0</v>
      </c>
      <c r="BZ16" s="29">
        <f t="shared" si="32"/>
        <v>0</v>
      </c>
      <c r="CA16" s="29">
        <f t="shared" si="33"/>
        <v>0</v>
      </c>
      <c r="CB16" s="29">
        <f t="shared" si="34"/>
        <v>175</v>
      </c>
      <c r="CC16" s="30">
        <f t="shared" si="35"/>
        <v>1235</v>
      </c>
      <c r="CD16" s="122">
        <f t="shared" si="6"/>
        <v>1088.3333333333333</v>
      </c>
      <c r="CE16" s="22">
        <f t="shared" si="36"/>
        <v>3</v>
      </c>
      <c r="CF16" s="122">
        <f t="shared" si="7"/>
        <v>1048.3333333333333</v>
      </c>
      <c r="CG16" s="22">
        <f t="shared" si="37"/>
        <v>4</v>
      </c>
      <c r="CH16" s="122">
        <f t="shared" si="8"/>
        <v>1008.3333333333334</v>
      </c>
      <c r="CI16" s="22">
        <f t="shared" si="38"/>
        <v>5</v>
      </c>
      <c r="CJ16" s="22">
        <f t="shared" si="9"/>
        <v>13.020558777016342</v>
      </c>
      <c r="CK16" s="22">
        <f t="shared" si="10"/>
        <v>13.020558777016342</v>
      </c>
      <c r="CM16" s="22" t="e">
        <f t="shared" si="11"/>
        <v>#DIV/0!</v>
      </c>
      <c r="CN16" s="22">
        <f t="shared" si="12"/>
        <v>8</v>
      </c>
      <c r="CO16" s="22">
        <f t="shared" si="13"/>
        <v>16.129032258064516</v>
      </c>
      <c r="CP16" s="22">
        <f t="shared" si="14"/>
        <v>0</v>
      </c>
      <c r="CQ16" s="22">
        <f t="shared" si="15"/>
        <v>0</v>
      </c>
      <c r="CR16" s="22">
        <f t="shared" si="15"/>
        <v>0</v>
      </c>
      <c r="CS16" s="22" t="e">
        <f t="shared" si="15"/>
        <v>#DIV/0!</v>
      </c>
      <c r="CT16" s="22" t="e">
        <f t="shared" si="15"/>
        <v>#DIV/0!</v>
      </c>
      <c r="CU16" s="22" t="e">
        <f t="shared" si="15"/>
        <v>#DIV/0!</v>
      </c>
      <c r="CV16" s="22" t="e">
        <f t="shared" si="16"/>
        <v>#DIV/0!</v>
      </c>
      <c r="CW16" s="22" t="e">
        <f t="shared" si="16"/>
        <v>#DIV/0!</v>
      </c>
      <c r="CX16" s="22" t="e">
        <f t="shared" si="16"/>
        <v>#DIV/0!</v>
      </c>
      <c r="CY16" s="22">
        <f t="shared" si="16"/>
        <v>9.0909090909090917</v>
      </c>
      <c r="CZ16" s="22">
        <f t="shared" si="16"/>
        <v>9.0909090909090917</v>
      </c>
      <c r="DA16" s="22">
        <f t="shared" si="17"/>
        <v>33.333333333333336</v>
      </c>
      <c r="DB16" s="22">
        <f t="shared" si="17"/>
        <v>0</v>
      </c>
      <c r="DC16" s="22">
        <f t="shared" si="17"/>
        <v>0</v>
      </c>
      <c r="DE16" s="22">
        <f t="shared" si="39"/>
        <v>0</v>
      </c>
      <c r="DF16" s="22">
        <f t="shared" si="39"/>
        <v>1</v>
      </c>
      <c r="DG16" s="22">
        <f t="shared" si="40"/>
        <v>1</v>
      </c>
      <c r="DH16" s="22">
        <f t="shared" si="41"/>
        <v>0</v>
      </c>
      <c r="DI16" s="22">
        <f t="shared" si="18"/>
        <v>0</v>
      </c>
      <c r="DJ16" s="22">
        <f t="shared" si="18"/>
        <v>0</v>
      </c>
      <c r="DK16" s="22">
        <f t="shared" si="18"/>
        <v>0</v>
      </c>
      <c r="DL16" s="22">
        <f t="shared" si="18"/>
        <v>0</v>
      </c>
      <c r="DM16" s="22">
        <f t="shared" si="18"/>
        <v>0</v>
      </c>
      <c r="DN16" s="22">
        <f t="shared" si="19"/>
        <v>0</v>
      </c>
      <c r="DO16" s="22">
        <f t="shared" si="42"/>
        <v>0</v>
      </c>
      <c r="DP16" s="22">
        <f t="shared" si="42"/>
        <v>1</v>
      </c>
      <c r="DQ16" s="22">
        <f t="shared" si="42"/>
        <v>1</v>
      </c>
      <c r="DR16" s="22">
        <f t="shared" si="43"/>
        <v>1</v>
      </c>
      <c r="DS16" s="22">
        <f t="shared" si="44"/>
        <v>0</v>
      </c>
    </row>
    <row r="17" spans="1:123" ht="15.75" thickBot="1">
      <c r="A17" s="22" t="s">
        <v>195</v>
      </c>
      <c r="B17" s="23">
        <v>15</v>
      </c>
      <c r="C17" s="95" t="s">
        <v>121</v>
      </c>
      <c r="D17" s="100" t="s">
        <v>36</v>
      </c>
      <c r="E17" s="31"/>
      <c r="F17" s="31">
        <v>1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100" t="s">
        <v>36</v>
      </c>
      <c r="U17" s="31"/>
      <c r="V17" s="31"/>
      <c r="W17" s="31">
        <v>3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48"/>
      <c r="AK17" s="90"/>
      <c r="AL17" s="31"/>
      <c r="AM17" s="31"/>
      <c r="AN17" s="34"/>
      <c r="AO17" s="34"/>
      <c r="AP17" s="34"/>
      <c r="AQ17" s="34"/>
      <c r="AR17" s="35"/>
      <c r="AS17" s="31"/>
      <c r="AT17" s="31"/>
      <c r="AU17" s="31"/>
      <c r="AV17" s="31"/>
      <c r="AW17" s="31"/>
      <c r="AX17" s="31"/>
      <c r="AY17" s="31"/>
      <c r="AZ17" s="36">
        <f t="shared" si="20"/>
        <v>2</v>
      </c>
      <c r="BA17" s="37">
        <f t="shared" si="0"/>
        <v>0</v>
      </c>
      <c r="BB17" s="38">
        <f t="shared" si="0"/>
        <v>1</v>
      </c>
      <c r="BC17" s="29">
        <f t="shared" si="21"/>
        <v>1</v>
      </c>
      <c r="BD17" s="38">
        <f t="shared" si="1"/>
        <v>3</v>
      </c>
      <c r="BE17" s="29">
        <f t="shared" si="22"/>
        <v>4</v>
      </c>
      <c r="BF17" s="38">
        <f t="shared" si="2"/>
        <v>0</v>
      </c>
      <c r="BG17" s="29">
        <f t="shared" si="23"/>
        <v>4</v>
      </c>
      <c r="BH17" s="38">
        <f t="shared" si="3"/>
        <v>0</v>
      </c>
      <c r="BI17" s="38">
        <f t="shared" si="3"/>
        <v>0</v>
      </c>
      <c r="BJ17" s="38">
        <f t="shared" si="3"/>
        <v>0</v>
      </c>
      <c r="BK17" s="38">
        <f t="shared" si="24"/>
        <v>0</v>
      </c>
      <c r="BL17" s="38">
        <f t="shared" si="24"/>
        <v>0</v>
      </c>
      <c r="BM17" s="29">
        <f t="shared" si="25"/>
        <v>0</v>
      </c>
      <c r="BN17" s="38">
        <f t="shared" si="4"/>
        <v>0</v>
      </c>
      <c r="BO17" s="38">
        <f t="shared" si="4"/>
        <v>0</v>
      </c>
      <c r="BP17" s="38">
        <f t="shared" si="26"/>
        <v>0</v>
      </c>
      <c r="BQ17" s="38">
        <f t="shared" si="27"/>
        <v>0</v>
      </c>
      <c r="BR17" s="38">
        <f t="shared" si="27"/>
        <v>0</v>
      </c>
      <c r="BS17" s="29">
        <f t="shared" si="28"/>
        <v>0</v>
      </c>
      <c r="BT17" s="38">
        <f t="shared" si="5"/>
        <v>0</v>
      </c>
      <c r="BU17" s="39">
        <f t="shared" si="5"/>
        <v>0</v>
      </c>
      <c r="BV17" s="39">
        <f t="shared" si="29"/>
        <v>0</v>
      </c>
      <c r="BW17" s="40"/>
      <c r="BX17" s="37">
        <f t="shared" si="30"/>
        <v>260</v>
      </c>
      <c r="BY17" s="38">
        <f t="shared" si="31"/>
        <v>0</v>
      </c>
      <c r="BZ17" s="38">
        <f t="shared" si="32"/>
        <v>0</v>
      </c>
      <c r="CA17" s="38">
        <f t="shared" si="33"/>
        <v>0</v>
      </c>
      <c r="CB17" s="38">
        <f t="shared" si="34"/>
        <v>0</v>
      </c>
      <c r="CC17" s="30">
        <f t="shared" si="35"/>
        <v>260</v>
      </c>
      <c r="CD17" s="122">
        <f t="shared" si="6"/>
        <v>113.33333333333334</v>
      </c>
      <c r="CE17" s="22">
        <f t="shared" si="36"/>
        <v>3</v>
      </c>
      <c r="CF17" s="122">
        <f t="shared" si="7"/>
        <v>73.333333333333343</v>
      </c>
      <c r="CG17" s="22">
        <f t="shared" si="37"/>
        <v>4</v>
      </c>
      <c r="CH17" s="122">
        <f t="shared" si="8"/>
        <v>33.333333333333343</v>
      </c>
      <c r="CI17" s="22">
        <f t="shared" si="38"/>
        <v>5</v>
      </c>
      <c r="CJ17">
        <f t="shared" si="9"/>
        <v>2.7411702688455457</v>
      </c>
      <c r="CK17">
        <f t="shared" si="10"/>
        <v>2.7411702688455457</v>
      </c>
      <c r="CM17" t="e">
        <f t="shared" si="11"/>
        <v>#DIV/0!</v>
      </c>
      <c r="CN17">
        <f t="shared" si="12"/>
        <v>4</v>
      </c>
      <c r="CO17">
        <f t="shared" si="13"/>
        <v>3.225806451612903</v>
      </c>
      <c r="CP17">
        <f t="shared" si="14"/>
        <v>0</v>
      </c>
      <c r="CQ17">
        <f t="shared" si="15"/>
        <v>0</v>
      </c>
      <c r="CR17">
        <f t="shared" si="15"/>
        <v>0</v>
      </c>
      <c r="CS17" t="e">
        <f t="shared" si="15"/>
        <v>#DIV/0!</v>
      </c>
      <c r="CT17" t="e">
        <f t="shared" si="15"/>
        <v>#DIV/0!</v>
      </c>
      <c r="CU17" t="e">
        <f t="shared" si="15"/>
        <v>#DIV/0!</v>
      </c>
      <c r="CV17" t="e">
        <f t="shared" si="16"/>
        <v>#DIV/0!</v>
      </c>
      <c r="CW17" t="e">
        <f t="shared" si="16"/>
        <v>#DIV/0!</v>
      </c>
      <c r="CX17" t="e">
        <f t="shared" si="16"/>
        <v>#DIV/0!</v>
      </c>
      <c r="CY17">
        <f t="shared" si="16"/>
        <v>0</v>
      </c>
      <c r="CZ17">
        <f t="shared" si="16"/>
        <v>0</v>
      </c>
      <c r="DA17">
        <f t="shared" si="17"/>
        <v>0</v>
      </c>
      <c r="DB17">
        <f t="shared" si="17"/>
        <v>0</v>
      </c>
      <c r="DC17">
        <f t="shared" si="17"/>
        <v>0</v>
      </c>
      <c r="DE17" s="22">
        <f t="shared" si="39"/>
        <v>0</v>
      </c>
      <c r="DF17" s="22">
        <f t="shared" si="39"/>
        <v>1</v>
      </c>
      <c r="DG17" s="22">
        <f t="shared" si="40"/>
        <v>1</v>
      </c>
      <c r="DH17" s="22">
        <f t="shared" si="41"/>
        <v>0</v>
      </c>
      <c r="DI17" s="22">
        <f t="shared" si="18"/>
        <v>0</v>
      </c>
      <c r="DJ17" s="22">
        <f t="shared" si="18"/>
        <v>0</v>
      </c>
      <c r="DK17" s="22">
        <f t="shared" si="18"/>
        <v>0</v>
      </c>
      <c r="DL17" s="22">
        <f t="shared" si="18"/>
        <v>0</v>
      </c>
      <c r="DM17" s="22">
        <f t="shared" si="18"/>
        <v>0</v>
      </c>
      <c r="DN17" s="22">
        <f t="shared" si="19"/>
        <v>0</v>
      </c>
      <c r="DO17" s="22">
        <f t="shared" si="42"/>
        <v>0</v>
      </c>
      <c r="DP17" s="22">
        <f t="shared" si="42"/>
        <v>0</v>
      </c>
      <c r="DQ17" s="22">
        <f t="shared" si="42"/>
        <v>0</v>
      </c>
      <c r="DR17" s="22">
        <f t="shared" si="43"/>
        <v>0</v>
      </c>
      <c r="DS17" s="22">
        <f t="shared" si="44"/>
        <v>0</v>
      </c>
    </row>
    <row r="18" spans="1:123" ht="15.75" thickBot="1">
      <c r="A18" s="22" t="s">
        <v>195</v>
      </c>
      <c r="B18" s="23">
        <v>16</v>
      </c>
      <c r="C18" s="95" t="s">
        <v>122</v>
      </c>
      <c r="D18" s="100" t="s">
        <v>36</v>
      </c>
      <c r="E18" s="31"/>
      <c r="F18" s="31">
        <v>1</v>
      </c>
      <c r="G18" s="31">
        <v>4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100" t="s">
        <v>36</v>
      </c>
      <c r="U18" s="31"/>
      <c r="V18" s="31"/>
      <c r="W18" s="31">
        <v>4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84"/>
      <c r="AK18" s="90"/>
      <c r="AL18" s="31"/>
      <c r="AM18" s="31"/>
      <c r="AN18" s="34"/>
      <c r="AO18" s="34"/>
      <c r="AP18" s="34"/>
      <c r="AQ18" s="34"/>
      <c r="AR18" s="35"/>
      <c r="AS18" s="31"/>
      <c r="AT18" s="31"/>
      <c r="AU18" s="31"/>
      <c r="AV18" s="31"/>
      <c r="AW18" s="31"/>
      <c r="AX18" s="31"/>
      <c r="AY18" s="31"/>
      <c r="AZ18" s="36">
        <f t="shared" si="20"/>
        <v>2</v>
      </c>
      <c r="BA18" s="37">
        <f t="shared" si="0"/>
        <v>0</v>
      </c>
      <c r="BB18" s="38">
        <f t="shared" si="0"/>
        <v>1</v>
      </c>
      <c r="BC18" s="29">
        <f t="shared" si="21"/>
        <v>1</v>
      </c>
      <c r="BD18" s="38">
        <f t="shared" si="1"/>
        <v>8</v>
      </c>
      <c r="BE18" s="29">
        <f t="shared" si="22"/>
        <v>9</v>
      </c>
      <c r="BF18" s="38">
        <f t="shared" si="2"/>
        <v>0</v>
      </c>
      <c r="BG18" s="29">
        <f t="shared" si="23"/>
        <v>9</v>
      </c>
      <c r="BH18" s="38">
        <f t="shared" si="3"/>
        <v>0</v>
      </c>
      <c r="BI18" s="38">
        <f t="shared" si="3"/>
        <v>0</v>
      </c>
      <c r="BJ18" s="38">
        <f t="shared" si="3"/>
        <v>0</v>
      </c>
      <c r="BK18" s="38">
        <f t="shared" si="24"/>
        <v>0</v>
      </c>
      <c r="BL18" s="38">
        <f t="shared" si="24"/>
        <v>0</v>
      </c>
      <c r="BM18" s="29">
        <f t="shared" si="25"/>
        <v>0</v>
      </c>
      <c r="BN18" s="38">
        <f t="shared" si="4"/>
        <v>0</v>
      </c>
      <c r="BO18" s="38">
        <f t="shared" si="4"/>
        <v>0</v>
      </c>
      <c r="BP18" s="38">
        <f t="shared" si="26"/>
        <v>0</v>
      </c>
      <c r="BQ18" s="38">
        <f t="shared" si="27"/>
        <v>0</v>
      </c>
      <c r="BR18" s="38">
        <f t="shared" si="27"/>
        <v>0</v>
      </c>
      <c r="BS18" s="29">
        <f t="shared" si="28"/>
        <v>0</v>
      </c>
      <c r="BT18" s="38">
        <f t="shared" si="5"/>
        <v>0</v>
      </c>
      <c r="BU18" s="39">
        <f t="shared" si="5"/>
        <v>0</v>
      </c>
      <c r="BV18" s="39">
        <f t="shared" si="29"/>
        <v>0</v>
      </c>
      <c r="BW18" s="40"/>
      <c r="BX18" s="37">
        <f t="shared" si="30"/>
        <v>560</v>
      </c>
      <c r="BY18" s="38">
        <f t="shared" si="31"/>
        <v>0</v>
      </c>
      <c r="BZ18" s="38">
        <f t="shared" si="32"/>
        <v>0</v>
      </c>
      <c r="CA18" s="38">
        <f t="shared" si="33"/>
        <v>0</v>
      </c>
      <c r="CB18" s="38">
        <f t="shared" si="34"/>
        <v>0</v>
      </c>
      <c r="CC18" s="30">
        <f t="shared" si="35"/>
        <v>560</v>
      </c>
      <c r="CD18" s="122">
        <f t="shared" si="6"/>
        <v>413.33333333333337</v>
      </c>
      <c r="CE18" s="22">
        <f t="shared" si="36"/>
        <v>3</v>
      </c>
      <c r="CF18" s="122">
        <f t="shared" si="7"/>
        <v>373.33333333333337</v>
      </c>
      <c r="CG18" s="22">
        <f t="shared" si="37"/>
        <v>4</v>
      </c>
      <c r="CH18" s="122">
        <f t="shared" si="8"/>
        <v>333.33333333333337</v>
      </c>
      <c r="CI18" s="22">
        <f t="shared" si="38"/>
        <v>5</v>
      </c>
      <c r="CJ18">
        <f t="shared" si="9"/>
        <v>5.9040590405904059</v>
      </c>
      <c r="CK18">
        <f t="shared" si="10"/>
        <v>5.9040590405904059</v>
      </c>
      <c r="CM18" t="e">
        <f t="shared" si="11"/>
        <v>#DIV/0!</v>
      </c>
      <c r="CN18">
        <f t="shared" si="12"/>
        <v>4</v>
      </c>
      <c r="CO18">
        <f t="shared" si="13"/>
        <v>8.6021505376344081</v>
      </c>
      <c r="CP18">
        <f t="shared" si="14"/>
        <v>0</v>
      </c>
      <c r="CQ18">
        <f t="shared" si="15"/>
        <v>0</v>
      </c>
      <c r="CR18">
        <f t="shared" si="15"/>
        <v>0</v>
      </c>
      <c r="CS18" t="e">
        <f t="shared" si="15"/>
        <v>#DIV/0!</v>
      </c>
      <c r="CT18" t="e">
        <f t="shared" si="15"/>
        <v>#DIV/0!</v>
      </c>
      <c r="CU18" t="e">
        <f t="shared" si="15"/>
        <v>#DIV/0!</v>
      </c>
      <c r="CV18" t="e">
        <f t="shared" si="16"/>
        <v>#DIV/0!</v>
      </c>
      <c r="CW18" t="e">
        <f t="shared" si="16"/>
        <v>#DIV/0!</v>
      </c>
      <c r="CX18" t="e">
        <f t="shared" si="16"/>
        <v>#DIV/0!</v>
      </c>
      <c r="CY18">
        <f t="shared" si="16"/>
        <v>0</v>
      </c>
      <c r="CZ18">
        <f t="shared" si="16"/>
        <v>0</v>
      </c>
      <c r="DA18">
        <f t="shared" si="17"/>
        <v>0</v>
      </c>
      <c r="DB18">
        <f t="shared" si="17"/>
        <v>0</v>
      </c>
      <c r="DC18">
        <f t="shared" si="17"/>
        <v>0</v>
      </c>
      <c r="DE18" s="22">
        <f t="shared" si="39"/>
        <v>0</v>
      </c>
      <c r="DF18" s="22">
        <f t="shared" si="39"/>
        <v>1</v>
      </c>
      <c r="DG18" s="22">
        <f t="shared" si="40"/>
        <v>1</v>
      </c>
      <c r="DH18" s="22">
        <f t="shared" si="41"/>
        <v>0</v>
      </c>
      <c r="DI18" s="22">
        <f t="shared" si="18"/>
        <v>0</v>
      </c>
      <c r="DJ18" s="22">
        <f t="shared" si="18"/>
        <v>0</v>
      </c>
      <c r="DK18" s="22">
        <f t="shared" si="18"/>
        <v>0</v>
      </c>
      <c r="DL18" s="22">
        <f t="shared" si="18"/>
        <v>0</v>
      </c>
      <c r="DM18" s="22">
        <f t="shared" si="18"/>
        <v>0</v>
      </c>
      <c r="DN18" s="22">
        <f t="shared" si="19"/>
        <v>0</v>
      </c>
      <c r="DO18" s="22">
        <f t="shared" si="42"/>
        <v>0</v>
      </c>
      <c r="DP18" s="22">
        <f t="shared" si="42"/>
        <v>0</v>
      </c>
      <c r="DQ18" s="22">
        <f t="shared" si="42"/>
        <v>0</v>
      </c>
      <c r="DR18" s="22">
        <f t="shared" si="43"/>
        <v>0</v>
      </c>
      <c r="DS18" s="22">
        <f t="shared" si="44"/>
        <v>0</v>
      </c>
    </row>
    <row r="19" spans="1:123" ht="15.75" thickBot="1">
      <c r="A19" s="22" t="s">
        <v>195</v>
      </c>
      <c r="B19" s="23">
        <v>17</v>
      </c>
      <c r="C19" s="95" t="s">
        <v>123</v>
      </c>
      <c r="D19" s="100" t="s">
        <v>36</v>
      </c>
      <c r="E19" s="31"/>
      <c r="F19" s="31">
        <v>1</v>
      </c>
      <c r="G19" s="31">
        <v>2</v>
      </c>
      <c r="H19" s="31"/>
      <c r="I19" s="31"/>
      <c r="J19" s="31"/>
      <c r="K19" s="31"/>
      <c r="L19" s="31"/>
      <c r="M19" s="125"/>
      <c r="N19" s="31"/>
      <c r="O19" s="31"/>
      <c r="P19" s="125"/>
      <c r="Q19" s="31"/>
      <c r="R19" s="31"/>
      <c r="S19" s="31"/>
      <c r="T19" s="100" t="s">
        <v>36</v>
      </c>
      <c r="U19" s="31"/>
      <c r="V19" s="31"/>
      <c r="W19" s="31">
        <v>1</v>
      </c>
      <c r="X19" s="31"/>
      <c r="Y19" s="31"/>
      <c r="Z19" s="31"/>
      <c r="AA19" s="31"/>
      <c r="AB19" s="31"/>
      <c r="AC19" s="31"/>
      <c r="AD19" s="31"/>
      <c r="AE19" s="31"/>
      <c r="AF19" s="31"/>
      <c r="AG19" s="31">
        <v>2</v>
      </c>
      <c r="AH19" s="31"/>
      <c r="AI19" s="31"/>
      <c r="AJ19" s="48"/>
      <c r="AK19" s="90"/>
      <c r="AL19" s="31"/>
      <c r="AM19" s="31"/>
      <c r="AN19" s="34"/>
      <c r="AO19" s="34"/>
      <c r="AP19" s="34"/>
      <c r="AQ19" s="34"/>
      <c r="AR19" s="35"/>
      <c r="AS19" s="31"/>
      <c r="AT19" s="31"/>
      <c r="AU19" s="31"/>
      <c r="AV19" s="31"/>
      <c r="AW19" s="31"/>
      <c r="AX19" s="31"/>
      <c r="AY19" s="31"/>
      <c r="AZ19" s="36">
        <f t="shared" si="20"/>
        <v>2</v>
      </c>
      <c r="BA19" s="37">
        <f t="shared" ref="BA19:BB20" si="45">SUM(E19,U19,AK19)</f>
        <v>0</v>
      </c>
      <c r="BB19" s="38">
        <f t="shared" si="45"/>
        <v>1</v>
      </c>
      <c r="BC19" s="29">
        <f t="shared" si="21"/>
        <v>1</v>
      </c>
      <c r="BD19" s="38">
        <f t="shared" si="1"/>
        <v>3</v>
      </c>
      <c r="BE19" s="29">
        <f t="shared" si="22"/>
        <v>4</v>
      </c>
      <c r="BF19" s="38">
        <f t="shared" si="2"/>
        <v>0</v>
      </c>
      <c r="BG19" s="29">
        <f t="shared" si="23"/>
        <v>4</v>
      </c>
      <c r="BH19" s="38">
        <f t="shared" si="3"/>
        <v>0</v>
      </c>
      <c r="BI19" s="38">
        <f t="shared" si="3"/>
        <v>0</v>
      </c>
      <c r="BJ19" s="38">
        <f t="shared" si="3"/>
        <v>0</v>
      </c>
      <c r="BK19" s="38">
        <f t="shared" si="24"/>
        <v>0</v>
      </c>
      <c r="BL19" s="38">
        <f t="shared" si="24"/>
        <v>0</v>
      </c>
      <c r="BM19" s="29">
        <f t="shared" si="25"/>
        <v>0</v>
      </c>
      <c r="BN19" s="38">
        <f t="shared" si="4"/>
        <v>0</v>
      </c>
      <c r="BO19" s="38">
        <f t="shared" si="4"/>
        <v>0</v>
      </c>
      <c r="BP19" s="38">
        <f t="shared" si="26"/>
        <v>0</v>
      </c>
      <c r="BQ19" s="38">
        <f t="shared" si="27"/>
        <v>0</v>
      </c>
      <c r="BR19" s="38">
        <f t="shared" si="27"/>
        <v>2</v>
      </c>
      <c r="BS19" s="29">
        <f t="shared" si="28"/>
        <v>2</v>
      </c>
      <c r="BT19" s="38">
        <f t="shared" si="5"/>
        <v>0</v>
      </c>
      <c r="BU19" s="39">
        <f t="shared" si="5"/>
        <v>0</v>
      </c>
      <c r="BV19" s="39">
        <f t="shared" si="29"/>
        <v>0</v>
      </c>
      <c r="BW19" s="40"/>
      <c r="BX19" s="37">
        <f t="shared" si="30"/>
        <v>260</v>
      </c>
      <c r="BY19" s="38">
        <f t="shared" si="31"/>
        <v>0</v>
      </c>
      <c r="BZ19" s="38">
        <f t="shared" si="32"/>
        <v>0</v>
      </c>
      <c r="CA19" s="38">
        <f t="shared" si="33"/>
        <v>0</v>
      </c>
      <c r="CB19" s="38">
        <f t="shared" si="34"/>
        <v>100</v>
      </c>
      <c r="CC19" s="30">
        <f t="shared" si="35"/>
        <v>360</v>
      </c>
      <c r="CD19" s="122">
        <f t="shared" si="6"/>
        <v>213.33333333333334</v>
      </c>
      <c r="CE19" s="22">
        <f t="shared" si="36"/>
        <v>3</v>
      </c>
      <c r="CF19" s="122">
        <f t="shared" si="7"/>
        <v>173.33333333333334</v>
      </c>
      <c r="CG19" s="22">
        <f t="shared" si="37"/>
        <v>4</v>
      </c>
      <c r="CH19" s="122">
        <f t="shared" si="8"/>
        <v>133.33333333333334</v>
      </c>
      <c r="CI19" s="22">
        <f t="shared" si="38"/>
        <v>5</v>
      </c>
      <c r="CJ19">
        <f t="shared" si="9"/>
        <v>3.7954665260938327</v>
      </c>
      <c r="CK19">
        <f t="shared" si="10"/>
        <v>3.7954665260938327</v>
      </c>
      <c r="CM19" t="e">
        <f t="shared" si="11"/>
        <v>#DIV/0!</v>
      </c>
      <c r="CN19">
        <f t="shared" si="12"/>
        <v>4</v>
      </c>
      <c r="CO19">
        <f t="shared" si="13"/>
        <v>3.225806451612903</v>
      </c>
      <c r="CP19">
        <f t="shared" si="14"/>
        <v>0</v>
      </c>
      <c r="CQ19">
        <f t="shared" si="15"/>
        <v>0</v>
      </c>
      <c r="CR19">
        <f t="shared" si="15"/>
        <v>0</v>
      </c>
      <c r="CS19" t="e">
        <f t="shared" si="15"/>
        <v>#DIV/0!</v>
      </c>
      <c r="CT19" t="e">
        <f t="shared" si="15"/>
        <v>#DIV/0!</v>
      </c>
      <c r="CU19" t="e">
        <f t="shared" si="15"/>
        <v>#DIV/0!</v>
      </c>
      <c r="CV19" t="e">
        <f t="shared" si="16"/>
        <v>#DIV/0!</v>
      </c>
      <c r="CW19" t="e">
        <f t="shared" si="16"/>
        <v>#DIV/0!</v>
      </c>
      <c r="CX19" t="e">
        <f t="shared" si="16"/>
        <v>#DIV/0!</v>
      </c>
      <c r="CY19">
        <f t="shared" si="16"/>
        <v>0</v>
      </c>
      <c r="CZ19">
        <f t="shared" si="16"/>
        <v>18.181818181818183</v>
      </c>
      <c r="DA19">
        <f t="shared" si="17"/>
        <v>0</v>
      </c>
      <c r="DB19">
        <f t="shared" si="17"/>
        <v>0</v>
      </c>
      <c r="DC19">
        <f t="shared" si="17"/>
        <v>0</v>
      </c>
      <c r="DE19" s="22">
        <f t="shared" si="39"/>
        <v>0</v>
      </c>
      <c r="DF19" s="22">
        <f t="shared" si="39"/>
        <v>1</v>
      </c>
      <c r="DG19" s="22">
        <f t="shared" si="40"/>
        <v>1</v>
      </c>
      <c r="DH19" s="22">
        <f t="shared" si="41"/>
        <v>0</v>
      </c>
      <c r="DI19" s="22">
        <f t="shared" ref="DI19:DM20" si="46">COUNTIF(BH19,"&lt;&gt;0")</f>
        <v>0</v>
      </c>
      <c r="DJ19" s="22">
        <f t="shared" si="46"/>
        <v>0</v>
      </c>
      <c r="DK19" s="22">
        <f t="shared" si="46"/>
        <v>0</v>
      </c>
      <c r="DL19" s="22">
        <f t="shared" si="46"/>
        <v>0</v>
      </c>
      <c r="DM19" s="22">
        <f t="shared" si="46"/>
        <v>0</v>
      </c>
      <c r="DN19" s="22">
        <f t="shared" si="19"/>
        <v>0</v>
      </c>
      <c r="DO19" s="22">
        <f t="shared" si="42"/>
        <v>0</v>
      </c>
      <c r="DP19" s="22">
        <f t="shared" si="42"/>
        <v>0</v>
      </c>
      <c r="DQ19" s="22">
        <f t="shared" si="42"/>
        <v>1</v>
      </c>
      <c r="DR19" s="22">
        <f t="shared" si="43"/>
        <v>0</v>
      </c>
      <c r="DS19" s="22">
        <f t="shared" si="44"/>
        <v>0</v>
      </c>
    </row>
    <row r="20" spans="1:123" ht="15.75" thickBot="1">
      <c r="A20" s="22" t="s">
        <v>195</v>
      </c>
      <c r="B20" s="23">
        <v>18</v>
      </c>
      <c r="C20" s="95" t="s">
        <v>124</v>
      </c>
      <c r="D20" s="100" t="s">
        <v>36</v>
      </c>
      <c r="E20" s="31"/>
      <c r="F20" s="31"/>
      <c r="G20" s="31">
        <v>1</v>
      </c>
      <c r="H20" s="31"/>
      <c r="I20" s="31"/>
      <c r="J20" s="31"/>
      <c r="K20" s="31"/>
      <c r="L20" s="31"/>
      <c r="M20" s="31"/>
      <c r="N20" s="31"/>
      <c r="O20" s="31"/>
      <c r="P20" s="125"/>
      <c r="Q20" s="31"/>
      <c r="R20" s="31"/>
      <c r="S20" s="124">
        <v>2</v>
      </c>
      <c r="T20" s="100" t="s">
        <v>36</v>
      </c>
      <c r="U20" s="31"/>
      <c r="V20" s="31"/>
      <c r="W20" s="31"/>
      <c r="X20" s="31"/>
      <c r="Y20" s="31">
        <v>1</v>
      </c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48"/>
      <c r="AK20" s="90"/>
      <c r="AL20" s="31"/>
      <c r="AM20" s="31"/>
      <c r="AN20" s="34"/>
      <c r="AO20" s="34"/>
      <c r="AP20" s="34"/>
      <c r="AQ20" s="34"/>
      <c r="AR20" s="35"/>
      <c r="AS20" s="31"/>
      <c r="AT20" s="31"/>
      <c r="AU20" s="31"/>
      <c r="AV20" s="31"/>
      <c r="AW20" s="31"/>
      <c r="AX20" s="31"/>
      <c r="AY20" s="31"/>
      <c r="AZ20" s="36">
        <f t="shared" si="20"/>
        <v>2</v>
      </c>
      <c r="BA20" s="37">
        <f t="shared" si="45"/>
        <v>0</v>
      </c>
      <c r="BB20" s="38">
        <f t="shared" si="45"/>
        <v>0</v>
      </c>
      <c r="BC20" s="29">
        <f t="shared" si="21"/>
        <v>0</v>
      </c>
      <c r="BD20" s="38">
        <f t="shared" si="1"/>
        <v>1</v>
      </c>
      <c r="BE20" s="29">
        <f t="shared" si="22"/>
        <v>1</v>
      </c>
      <c r="BF20" s="38">
        <f t="shared" si="2"/>
        <v>0</v>
      </c>
      <c r="BG20" s="29">
        <f t="shared" si="23"/>
        <v>1</v>
      </c>
      <c r="BH20" s="38">
        <f t="shared" si="3"/>
        <v>1</v>
      </c>
      <c r="BI20" s="38">
        <f t="shared" si="3"/>
        <v>0</v>
      </c>
      <c r="BJ20" s="38">
        <f t="shared" si="3"/>
        <v>0</v>
      </c>
      <c r="BK20" s="38">
        <f t="shared" si="24"/>
        <v>0</v>
      </c>
      <c r="BL20" s="38">
        <f t="shared" si="24"/>
        <v>0</v>
      </c>
      <c r="BM20" s="29">
        <f t="shared" si="25"/>
        <v>0</v>
      </c>
      <c r="BN20" s="38">
        <f t="shared" si="4"/>
        <v>0</v>
      </c>
      <c r="BO20" s="38">
        <f t="shared" si="4"/>
        <v>0</v>
      </c>
      <c r="BP20" s="38">
        <f t="shared" si="26"/>
        <v>0</v>
      </c>
      <c r="BQ20" s="38">
        <f t="shared" si="27"/>
        <v>0</v>
      </c>
      <c r="BR20" s="38">
        <f t="shared" si="27"/>
        <v>0</v>
      </c>
      <c r="BS20" s="29">
        <f t="shared" si="28"/>
        <v>0</v>
      </c>
      <c r="BT20" s="38">
        <f t="shared" si="5"/>
        <v>0</v>
      </c>
      <c r="BU20" s="39">
        <f t="shared" si="5"/>
        <v>2</v>
      </c>
      <c r="BV20" s="39">
        <f t="shared" si="29"/>
        <v>2</v>
      </c>
      <c r="BW20" s="40"/>
      <c r="BX20" s="37">
        <f t="shared" si="30"/>
        <v>80</v>
      </c>
      <c r="BY20" s="38">
        <f t="shared" si="31"/>
        <v>0</v>
      </c>
      <c r="BZ20" s="38">
        <f t="shared" si="32"/>
        <v>0</v>
      </c>
      <c r="CA20" s="38">
        <f t="shared" si="33"/>
        <v>0</v>
      </c>
      <c r="CB20" s="38">
        <f t="shared" si="34"/>
        <v>20</v>
      </c>
      <c r="CC20" s="30">
        <f t="shared" si="35"/>
        <v>100</v>
      </c>
      <c r="CD20" s="122">
        <f t="shared" si="6"/>
        <v>-46.666666666666657</v>
      </c>
      <c r="CE20" s="22" t="str">
        <f t="shared" si="36"/>
        <v>NAO</v>
      </c>
      <c r="CF20" s="122">
        <f t="shared" si="7"/>
        <v>-86.666666666666657</v>
      </c>
      <c r="CG20" s="22" t="str">
        <f t="shared" si="37"/>
        <v>NAO</v>
      </c>
      <c r="CH20" s="122">
        <f t="shared" si="8"/>
        <v>-126.66666666666666</v>
      </c>
      <c r="CI20" s="22" t="str">
        <f t="shared" si="38"/>
        <v>NAO</v>
      </c>
      <c r="CJ20">
        <f t="shared" si="9"/>
        <v>1.0542962572482868</v>
      </c>
      <c r="CK20">
        <f t="shared" si="10"/>
        <v>1.0542962572482868</v>
      </c>
      <c r="CM20" t="e">
        <f t="shared" si="11"/>
        <v>#DIV/0!</v>
      </c>
      <c r="CN20">
        <f t="shared" si="12"/>
        <v>0</v>
      </c>
      <c r="CO20">
        <f t="shared" si="13"/>
        <v>1.075268817204301</v>
      </c>
      <c r="CP20">
        <f t="shared" si="14"/>
        <v>0</v>
      </c>
      <c r="CQ20">
        <f t="shared" si="15"/>
        <v>100</v>
      </c>
      <c r="CR20">
        <f t="shared" si="15"/>
        <v>0</v>
      </c>
      <c r="CS20" t="e">
        <f t="shared" si="15"/>
        <v>#DIV/0!</v>
      </c>
      <c r="CT20" t="e">
        <f t="shared" si="15"/>
        <v>#DIV/0!</v>
      </c>
      <c r="CU20" t="e">
        <f t="shared" si="15"/>
        <v>#DIV/0!</v>
      </c>
      <c r="CV20" t="e">
        <f t="shared" si="16"/>
        <v>#DIV/0!</v>
      </c>
      <c r="CW20" t="e">
        <f t="shared" si="16"/>
        <v>#DIV/0!</v>
      </c>
      <c r="CX20" t="e">
        <f t="shared" si="16"/>
        <v>#DIV/0!</v>
      </c>
      <c r="CY20">
        <f t="shared" si="16"/>
        <v>0</v>
      </c>
      <c r="CZ20">
        <f t="shared" si="16"/>
        <v>0</v>
      </c>
      <c r="DA20">
        <f t="shared" si="17"/>
        <v>0</v>
      </c>
      <c r="DB20">
        <f t="shared" si="17"/>
        <v>66.666666666666671</v>
      </c>
      <c r="DC20">
        <f t="shared" si="17"/>
        <v>66.666666666666671</v>
      </c>
      <c r="DE20" s="22">
        <f t="shared" si="39"/>
        <v>0</v>
      </c>
      <c r="DF20" s="22">
        <f t="shared" si="39"/>
        <v>0</v>
      </c>
      <c r="DG20" s="22">
        <f t="shared" si="40"/>
        <v>1</v>
      </c>
      <c r="DH20" s="22">
        <f t="shared" si="41"/>
        <v>0</v>
      </c>
      <c r="DI20" s="22">
        <f t="shared" si="46"/>
        <v>1</v>
      </c>
      <c r="DJ20" s="22">
        <f t="shared" si="46"/>
        <v>0</v>
      </c>
      <c r="DK20" s="22">
        <f t="shared" si="46"/>
        <v>0</v>
      </c>
      <c r="DL20" s="22">
        <f t="shared" si="46"/>
        <v>0</v>
      </c>
      <c r="DM20" s="22">
        <f t="shared" si="46"/>
        <v>0</v>
      </c>
      <c r="DN20" s="22">
        <f t="shared" si="19"/>
        <v>0</v>
      </c>
      <c r="DO20" s="22">
        <f t="shared" si="42"/>
        <v>0</v>
      </c>
      <c r="DP20" s="22">
        <f t="shared" si="42"/>
        <v>0</v>
      </c>
      <c r="DQ20" s="22">
        <f t="shared" si="42"/>
        <v>0</v>
      </c>
      <c r="DR20" s="22">
        <f t="shared" si="43"/>
        <v>0</v>
      </c>
      <c r="DS20" s="22">
        <f t="shared" si="44"/>
        <v>1</v>
      </c>
    </row>
    <row r="21" spans="1:123" ht="15.75" thickBot="1">
      <c r="A21" s="22" t="s">
        <v>195</v>
      </c>
      <c r="B21" s="23">
        <v>19</v>
      </c>
      <c r="C21" s="95" t="s">
        <v>125</v>
      </c>
      <c r="D21" s="100" t="s">
        <v>36</v>
      </c>
      <c r="E21" s="31"/>
      <c r="F21" s="31">
        <v>1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100" t="s">
        <v>36</v>
      </c>
      <c r="U21" s="31"/>
      <c r="V21" s="31"/>
      <c r="W21" s="31">
        <v>1</v>
      </c>
      <c r="X21" s="31"/>
      <c r="Y21" s="31"/>
      <c r="Z21" s="31"/>
      <c r="AA21" s="31"/>
      <c r="AB21" s="31"/>
      <c r="AC21" s="31"/>
      <c r="AD21" s="31"/>
      <c r="AE21" s="31"/>
      <c r="AF21" s="31"/>
      <c r="AG21" s="31">
        <v>2</v>
      </c>
      <c r="AH21" s="31"/>
      <c r="AI21" s="31"/>
      <c r="AJ21" s="48"/>
      <c r="AK21" s="90"/>
      <c r="AL21" s="31"/>
      <c r="AM21" s="31"/>
      <c r="AN21" s="34"/>
      <c r="AO21" s="34"/>
      <c r="AP21" s="34"/>
      <c r="AQ21" s="34"/>
      <c r="AR21" s="35"/>
      <c r="AS21" s="31"/>
      <c r="AT21" s="31"/>
      <c r="AU21" s="31"/>
      <c r="AV21" s="31"/>
      <c r="AW21" s="31"/>
      <c r="AX21" s="31"/>
      <c r="AY21" s="31"/>
      <c r="AZ21" s="36">
        <f t="shared" ref="AZ21:AZ23" si="47">COUNTIF(D21:AY21,"P")</f>
        <v>2</v>
      </c>
      <c r="BA21" s="37">
        <f t="shared" ref="BA21:BA23" si="48">SUM(E21,U21,AK21)</f>
        <v>0</v>
      </c>
      <c r="BB21" s="38">
        <f t="shared" ref="BB21:BB23" si="49">SUM(F21,V21,AL21)</f>
        <v>1</v>
      </c>
      <c r="BC21" s="29">
        <f t="shared" ref="BC21:BC23" si="50">SUM(BA21:BB21)</f>
        <v>1</v>
      </c>
      <c r="BD21" s="38">
        <f t="shared" ref="BD21:BD23" si="51">SUM(G21,W21,AM21)</f>
        <v>1</v>
      </c>
      <c r="BE21" s="29">
        <f t="shared" ref="BE21:BE23" si="52">SUM(BC21:BD21)</f>
        <v>2</v>
      </c>
      <c r="BF21" s="38">
        <f t="shared" ref="BF21:BF23" si="53">SUM(H21,X21,AN21)</f>
        <v>0</v>
      </c>
      <c r="BG21" s="29">
        <f t="shared" ref="BG21:BG23" si="54">BA21+BB21+BD21+BF21</f>
        <v>2</v>
      </c>
      <c r="BH21" s="38">
        <f t="shared" ref="BH21:BH23" si="55">SUM(I21,Y21,AO21)</f>
        <v>0</v>
      </c>
      <c r="BI21" s="38">
        <f t="shared" ref="BI21:BI23" si="56">SUM(J21,Z21,AP21)</f>
        <v>0</v>
      </c>
      <c r="BJ21" s="38">
        <f t="shared" ref="BJ21:BJ23" si="57">SUM(K21,AA21,AQ21)</f>
        <v>0</v>
      </c>
      <c r="BK21" s="38">
        <f t="shared" ref="BK21:BK23" si="58">SUM(AR21,AB21,L21)</f>
        <v>0</v>
      </c>
      <c r="BL21" s="38">
        <f t="shared" ref="BL21:BL23" si="59">SUM(AS21,AC21,M21)</f>
        <v>0</v>
      </c>
      <c r="BM21" s="29">
        <f t="shared" ref="BM21:BM23" si="60">SUM(BK21:BL21)</f>
        <v>0</v>
      </c>
      <c r="BN21" s="38">
        <f t="shared" ref="BN21:BN23" si="61">SUM(AT21,AD21,N21)</f>
        <v>0</v>
      </c>
      <c r="BO21" s="38">
        <f t="shared" ref="BO21:BO23" si="62">SUM(AU21,AE21,O21)</f>
        <v>0</v>
      </c>
      <c r="BP21" s="38">
        <f t="shared" ref="BP21:BP23" si="63">IF(BO21&gt;=3,3,BO21)</f>
        <v>0</v>
      </c>
      <c r="BQ21" s="38">
        <f t="shared" ref="BQ21:BQ23" si="64">SUM(AV21,AF21,P21)</f>
        <v>0</v>
      </c>
      <c r="BR21" s="38">
        <f t="shared" ref="BR21:BR23" si="65">SUM(AW21,AG21,Q21)</f>
        <v>2</v>
      </c>
      <c r="BS21" s="29">
        <f t="shared" ref="BS21:BS23" si="66">SUM(BQ21:BR21)</f>
        <v>2</v>
      </c>
      <c r="BT21" s="38">
        <f t="shared" ref="BT21:BT23" si="67">SUM(AX21,AH21,R21)</f>
        <v>0</v>
      </c>
      <c r="BU21" s="39">
        <f t="shared" ref="BU21:BU23" si="68">SUM(AY21,AI21,S21)</f>
        <v>0</v>
      </c>
      <c r="BV21" s="39">
        <f t="shared" ref="BV21:BV23" si="69">IF(BU21&gt;=3,3,BU21)</f>
        <v>0</v>
      </c>
      <c r="BW21" s="40"/>
      <c r="BX21" s="37">
        <f t="shared" ref="BX21:BX23" si="70">(BA21*100)+(BB21*80)+(BD21*60)+(BF21*40)+(BH21*20)</f>
        <v>140</v>
      </c>
      <c r="BY21" s="38">
        <f t="shared" ref="BY21:BY23" si="71">IF(BI21&gt;3,30,BI21*10)</f>
        <v>0</v>
      </c>
      <c r="BZ21" s="38">
        <f t="shared" ref="BZ21:BZ23" si="72">IF(BJ21&gt;3,15,BJ21*5)</f>
        <v>0</v>
      </c>
      <c r="CA21" s="38">
        <f t="shared" ref="CA21:CA23" si="73">(BK21*200)+(BL21*100)+(BN21*50)+(BP21*20)</f>
        <v>0</v>
      </c>
      <c r="CB21" s="38">
        <f t="shared" ref="CB21:CB23" si="74">(BQ21*100)+(BR21*50)+(BT21*25)+(BV21*10)</f>
        <v>100</v>
      </c>
      <c r="CC21" s="30">
        <f t="shared" si="35"/>
        <v>240</v>
      </c>
      <c r="CD21" s="122">
        <f t="shared" si="6"/>
        <v>93.333333333333343</v>
      </c>
      <c r="CE21" s="22">
        <f t="shared" si="36"/>
        <v>3</v>
      </c>
      <c r="CF21" s="122">
        <f t="shared" si="7"/>
        <v>53.333333333333343</v>
      </c>
      <c r="CG21" s="22">
        <f t="shared" si="37"/>
        <v>4</v>
      </c>
      <c r="CH21" s="122">
        <f t="shared" si="8"/>
        <v>13.333333333333343</v>
      </c>
      <c r="CI21" s="22">
        <f t="shared" si="38"/>
        <v>5</v>
      </c>
      <c r="CJ21">
        <f t="shared" ref="CJ21:CJ23" si="75">(CC21)/(SUM($CC$3:$CC$23))*100</f>
        <v>2.530311017395888</v>
      </c>
      <c r="CK21">
        <f t="shared" ref="CK21:CK23" si="76">(CC21/(SUM($CC$3:$CC$23))*100)</f>
        <v>2.530311017395888</v>
      </c>
      <c r="CM21" t="e">
        <f t="shared" ref="CM21:CM23" si="77">BA21/(SUM(BA$3:BA$23)/100)</f>
        <v>#DIV/0!</v>
      </c>
      <c r="CN21">
        <f t="shared" ref="CN21:CN23" si="78">BB21/(SUM(BB$3:BB$23)/100)</f>
        <v>4</v>
      </c>
      <c r="CO21">
        <f t="shared" ref="CO21:CO23" si="79">BD21/(SUM(BD$3:BD$23)/100)</f>
        <v>1.075268817204301</v>
      </c>
      <c r="CP21">
        <f t="shared" ref="CP21:CP23" si="80">BF21/(SUM(BF$3:BF$23)/100)</f>
        <v>0</v>
      </c>
      <c r="CQ21">
        <f t="shared" ref="CQ21:CQ23" si="81">BH21/(SUM(BH$3:BH$23)/100)</f>
        <v>0</v>
      </c>
      <c r="CR21">
        <f t="shared" ref="CR21:CR23" si="82">BI21/(SUM(BI$3:BI$23)/100)</f>
        <v>0</v>
      </c>
      <c r="CS21" t="e">
        <f t="shared" ref="CS21:CS23" si="83">BJ21/(SUM(BJ$3:BJ$23)/100)</f>
        <v>#DIV/0!</v>
      </c>
      <c r="CT21" t="e">
        <f t="shared" ref="CT21:CT23" si="84">BK21/(SUM(BK$3:BK$23)/100)</f>
        <v>#DIV/0!</v>
      </c>
      <c r="CU21" t="e">
        <f t="shared" ref="CU21:CU23" si="85">BL21/(SUM(BL$3:BL$23)/100)</f>
        <v>#DIV/0!</v>
      </c>
      <c r="CV21" t="e">
        <f t="shared" ref="CV21:CV23" si="86">BN21/(SUM(BN$3:BN$23)/100)</f>
        <v>#DIV/0!</v>
      </c>
      <c r="CW21" t="e">
        <f t="shared" ref="CW21:CW23" si="87">BO21/(SUM(BO$3:BO$23)/100)</f>
        <v>#DIV/0!</v>
      </c>
      <c r="CX21" t="e">
        <f t="shared" ref="CX21:CX23" si="88">BP21/(SUM(BP$3:BP$23)/100)</f>
        <v>#DIV/0!</v>
      </c>
      <c r="CY21">
        <f t="shared" ref="CY21:CY23" si="89">BQ21/(SUM(BQ$3:BQ$23)/100)</f>
        <v>0</v>
      </c>
      <c r="CZ21">
        <f t="shared" ref="CZ21:CZ23" si="90">BR21/(SUM(BR$3:BR$23)/100)</f>
        <v>18.181818181818183</v>
      </c>
      <c r="DA21">
        <f t="shared" ref="DA21:DA23" si="91">BT21/(SUM(BT$3:BT$23)/100)</f>
        <v>0</v>
      </c>
      <c r="DB21">
        <f t="shared" ref="DB21:DB23" si="92">BU21/(SUM(BU$3:BU$23)/100)</f>
        <v>0</v>
      </c>
      <c r="DC21">
        <f t="shared" ref="DC21:DC23" si="93">BV21/(SUM(BV$3:BV$23)/100)</f>
        <v>0</v>
      </c>
      <c r="DE21" s="22">
        <f t="shared" ref="DE21:DE23" si="94">COUNTIF(BA21,"&lt;&gt;0")</f>
        <v>0</v>
      </c>
      <c r="DF21" s="22">
        <f t="shared" ref="DF21:DF23" si="95">COUNTIF(BB21,"&lt;&gt;0")</f>
        <v>1</v>
      </c>
      <c r="DG21" s="22">
        <f t="shared" ref="DG21:DG23" si="96">COUNTIF(BD21,"&lt;&gt;0")</f>
        <v>1</v>
      </c>
      <c r="DH21" s="22">
        <f t="shared" ref="DH21:DH23" si="97">COUNTIF(BF21,"&lt;&gt;0")</f>
        <v>0</v>
      </c>
      <c r="DI21" s="22">
        <f t="shared" ref="DI21:DI23" si="98">COUNTIF(BH21,"&lt;&gt;0")</f>
        <v>0</v>
      </c>
      <c r="DJ21" s="22">
        <f t="shared" ref="DJ21:DJ23" si="99">COUNTIF(BI21,"&lt;&gt;0")</f>
        <v>0</v>
      </c>
      <c r="DK21" s="22">
        <f t="shared" ref="DK21:DK23" si="100">COUNTIF(BJ21,"&lt;&gt;0")</f>
        <v>0</v>
      </c>
      <c r="DL21" s="22">
        <f t="shared" ref="DL21:DL23" si="101">COUNTIF(BK21,"&lt;&gt;0")</f>
        <v>0</v>
      </c>
      <c r="DM21" s="22">
        <f t="shared" ref="DM21:DM23" si="102">COUNTIF(BL21,"&lt;&gt;0")</f>
        <v>0</v>
      </c>
      <c r="DN21" s="22">
        <f t="shared" ref="DN21:DN23" si="103">COUNTIF(BN21,"&lt;&gt;0")</f>
        <v>0</v>
      </c>
      <c r="DO21" s="22">
        <f t="shared" ref="DO21:DO23" si="104">COUNTIF(BP21,"&lt;&gt;0")</f>
        <v>0</v>
      </c>
      <c r="DP21" s="22">
        <f t="shared" ref="DP21:DP23" si="105">COUNTIF(BQ21,"&lt;&gt;0")</f>
        <v>0</v>
      </c>
      <c r="DQ21" s="22">
        <f t="shared" ref="DQ21:DQ23" si="106">COUNTIF(BR21,"&lt;&gt;0")</f>
        <v>1</v>
      </c>
      <c r="DR21" s="22"/>
      <c r="DS21" s="22"/>
    </row>
    <row r="22" spans="1:123" ht="15.75" thickBot="1">
      <c r="A22" s="22" t="s">
        <v>195</v>
      </c>
      <c r="B22" s="23">
        <v>20</v>
      </c>
      <c r="C22" s="95" t="s">
        <v>126</v>
      </c>
      <c r="D22" s="100" t="s">
        <v>36</v>
      </c>
      <c r="E22" s="31"/>
      <c r="F22" s="31">
        <v>3</v>
      </c>
      <c r="G22" s="31">
        <v>3</v>
      </c>
      <c r="H22" s="31"/>
      <c r="I22" s="31"/>
      <c r="J22" s="31"/>
      <c r="K22" s="31"/>
      <c r="L22" s="31"/>
      <c r="M22" s="31"/>
      <c r="N22" s="31"/>
      <c r="O22" s="31"/>
      <c r="P22" s="109"/>
      <c r="Q22" s="31"/>
      <c r="R22" s="31"/>
      <c r="S22" s="31"/>
      <c r="T22" s="110" t="s">
        <v>36</v>
      </c>
      <c r="U22" s="31"/>
      <c r="V22" s="31">
        <v>1</v>
      </c>
      <c r="W22" s="31">
        <v>1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>
        <v>1</v>
      </c>
      <c r="AH22" s="31"/>
      <c r="AI22" s="31"/>
      <c r="AJ22" s="48"/>
      <c r="AK22" s="90"/>
      <c r="AL22" s="31"/>
      <c r="AM22" s="31"/>
      <c r="AN22" s="34"/>
      <c r="AO22" s="34"/>
      <c r="AP22" s="34"/>
      <c r="AQ22" s="34"/>
      <c r="AR22" s="35"/>
      <c r="AS22" s="31"/>
      <c r="AT22" s="31"/>
      <c r="AU22" s="31"/>
      <c r="AV22" s="31"/>
      <c r="AW22" s="31"/>
      <c r="AX22" s="31"/>
      <c r="AY22" s="31"/>
      <c r="AZ22" s="36">
        <f t="shared" si="47"/>
        <v>2</v>
      </c>
      <c r="BA22" s="37">
        <f t="shared" si="48"/>
        <v>0</v>
      </c>
      <c r="BB22" s="38">
        <f t="shared" si="49"/>
        <v>4</v>
      </c>
      <c r="BC22" s="29">
        <f t="shared" si="50"/>
        <v>4</v>
      </c>
      <c r="BD22" s="38">
        <f t="shared" si="51"/>
        <v>4</v>
      </c>
      <c r="BE22" s="29">
        <f t="shared" si="52"/>
        <v>8</v>
      </c>
      <c r="BF22" s="38">
        <f t="shared" si="53"/>
        <v>0</v>
      </c>
      <c r="BG22" s="29">
        <f t="shared" si="54"/>
        <v>8</v>
      </c>
      <c r="BH22" s="38">
        <f t="shared" si="55"/>
        <v>0</v>
      </c>
      <c r="BI22" s="38">
        <f t="shared" si="56"/>
        <v>0</v>
      </c>
      <c r="BJ22" s="38">
        <f t="shared" si="57"/>
        <v>0</v>
      </c>
      <c r="BK22" s="38">
        <f t="shared" si="58"/>
        <v>0</v>
      </c>
      <c r="BL22" s="38">
        <f t="shared" si="59"/>
        <v>0</v>
      </c>
      <c r="BM22" s="29">
        <f t="shared" si="60"/>
        <v>0</v>
      </c>
      <c r="BN22" s="38">
        <f t="shared" si="61"/>
        <v>0</v>
      </c>
      <c r="BO22" s="38">
        <f t="shared" si="62"/>
        <v>0</v>
      </c>
      <c r="BP22" s="38">
        <f t="shared" si="63"/>
        <v>0</v>
      </c>
      <c r="BQ22" s="38">
        <f t="shared" si="64"/>
        <v>0</v>
      </c>
      <c r="BR22" s="38">
        <f t="shared" si="65"/>
        <v>1</v>
      </c>
      <c r="BS22" s="29">
        <f t="shared" si="66"/>
        <v>1</v>
      </c>
      <c r="BT22" s="38">
        <f t="shared" si="67"/>
        <v>0</v>
      </c>
      <c r="BU22" s="39">
        <f t="shared" si="68"/>
        <v>0</v>
      </c>
      <c r="BV22" s="39">
        <f t="shared" si="69"/>
        <v>0</v>
      </c>
      <c r="BW22" s="40"/>
      <c r="BX22" s="37">
        <f t="shared" si="70"/>
        <v>560</v>
      </c>
      <c r="BY22" s="38">
        <f t="shared" si="71"/>
        <v>0</v>
      </c>
      <c r="BZ22" s="38">
        <f t="shared" si="72"/>
        <v>0</v>
      </c>
      <c r="CA22" s="38">
        <f t="shared" si="73"/>
        <v>0</v>
      </c>
      <c r="CB22" s="38">
        <f t="shared" si="74"/>
        <v>50</v>
      </c>
      <c r="CC22" s="30">
        <f t="shared" si="35"/>
        <v>610</v>
      </c>
      <c r="CD22" s="122">
        <f t="shared" si="6"/>
        <v>463.33333333333337</v>
      </c>
      <c r="CE22" s="22">
        <f t="shared" si="36"/>
        <v>3</v>
      </c>
      <c r="CF22" s="122">
        <f t="shared" si="7"/>
        <v>423.33333333333337</v>
      </c>
      <c r="CG22" s="22">
        <f t="shared" si="37"/>
        <v>4</v>
      </c>
      <c r="CH22" s="122">
        <f t="shared" si="8"/>
        <v>383.33333333333337</v>
      </c>
      <c r="CI22" s="22">
        <f t="shared" si="38"/>
        <v>5</v>
      </c>
      <c r="CJ22">
        <f t="shared" si="75"/>
        <v>6.4312071692145496</v>
      </c>
      <c r="CK22">
        <f t="shared" si="76"/>
        <v>6.4312071692145496</v>
      </c>
      <c r="CM22" t="e">
        <f t="shared" si="77"/>
        <v>#DIV/0!</v>
      </c>
      <c r="CN22">
        <f t="shared" si="78"/>
        <v>16</v>
      </c>
      <c r="CO22">
        <f t="shared" si="79"/>
        <v>4.301075268817204</v>
      </c>
      <c r="CP22">
        <f t="shared" si="80"/>
        <v>0</v>
      </c>
      <c r="CQ22">
        <f t="shared" si="81"/>
        <v>0</v>
      </c>
      <c r="CR22">
        <f t="shared" si="82"/>
        <v>0</v>
      </c>
      <c r="CS22" t="e">
        <f t="shared" si="83"/>
        <v>#DIV/0!</v>
      </c>
      <c r="CT22" t="e">
        <f t="shared" si="84"/>
        <v>#DIV/0!</v>
      </c>
      <c r="CU22" t="e">
        <f t="shared" si="85"/>
        <v>#DIV/0!</v>
      </c>
      <c r="CV22" t="e">
        <f t="shared" si="86"/>
        <v>#DIV/0!</v>
      </c>
      <c r="CW22" t="e">
        <f t="shared" si="87"/>
        <v>#DIV/0!</v>
      </c>
      <c r="CX22" t="e">
        <f t="shared" si="88"/>
        <v>#DIV/0!</v>
      </c>
      <c r="CY22">
        <f t="shared" si="89"/>
        <v>0</v>
      </c>
      <c r="CZ22">
        <f t="shared" si="90"/>
        <v>9.0909090909090917</v>
      </c>
      <c r="DA22">
        <f t="shared" si="91"/>
        <v>0</v>
      </c>
      <c r="DB22">
        <f t="shared" si="92"/>
        <v>0</v>
      </c>
      <c r="DC22">
        <f t="shared" si="93"/>
        <v>0</v>
      </c>
      <c r="DE22" s="22">
        <f t="shared" si="94"/>
        <v>0</v>
      </c>
      <c r="DF22" s="22">
        <f t="shared" si="95"/>
        <v>1</v>
      </c>
      <c r="DG22" s="22">
        <f t="shared" si="96"/>
        <v>1</v>
      </c>
      <c r="DH22" s="22">
        <f t="shared" si="97"/>
        <v>0</v>
      </c>
      <c r="DI22" s="22">
        <f t="shared" si="98"/>
        <v>0</v>
      </c>
      <c r="DJ22" s="22">
        <f t="shared" si="99"/>
        <v>0</v>
      </c>
      <c r="DK22" s="22">
        <f t="shared" si="100"/>
        <v>0</v>
      </c>
      <c r="DL22" s="22">
        <f t="shared" si="101"/>
        <v>0</v>
      </c>
      <c r="DM22" s="22">
        <f t="shared" si="102"/>
        <v>0</v>
      </c>
      <c r="DN22" s="22">
        <f t="shared" si="103"/>
        <v>0</v>
      </c>
      <c r="DO22" s="22">
        <f t="shared" si="104"/>
        <v>0</v>
      </c>
      <c r="DP22" s="22">
        <f t="shared" si="105"/>
        <v>0</v>
      </c>
      <c r="DQ22" s="22">
        <f t="shared" si="106"/>
        <v>1</v>
      </c>
      <c r="DR22" s="22"/>
      <c r="DS22" s="22"/>
    </row>
    <row r="23" spans="1:123" ht="15.75" thickBot="1">
      <c r="A23" s="22" t="s">
        <v>195</v>
      </c>
      <c r="B23" s="23">
        <v>21</v>
      </c>
      <c r="C23" s="95" t="s">
        <v>127</v>
      </c>
      <c r="D23" s="100" t="s">
        <v>36</v>
      </c>
      <c r="E23" s="31"/>
      <c r="F23" s="31">
        <v>1</v>
      </c>
      <c r="G23" s="31">
        <v>5</v>
      </c>
      <c r="H23" s="31"/>
      <c r="I23" s="31"/>
      <c r="J23" s="31"/>
      <c r="K23" s="31"/>
      <c r="L23" s="31"/>
      <c r="M23" s="31"/>
      <c r="N23" s="31"/>
      <c r="O23" s="31"/>
      <c r="P23" s="125"/>
      <c r="Q23" s="31"/>
      <c r="R23" s="31"/>
      <c r="S23" s="31"/>
      <c r="T23" s="100" t="s">
        <v>36</v>
      </c>
      <c r="U23" s="31"/>
      <c r="V23" s="31"/>
      <c r="W23" s="31">
        <v>1</v>
      </c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48"/>
      <c r="AK23" s="90"/>
      <c r="AL23" s="31"/>
      <c r="AM23" s="31"/>
      <c r="AN23" s="34"/>
      <c r="AO23" s="34"/>
      <c r="AP23" s="34"/>
      <c r="AQ23" s="34"/>
      <c r="AR23" s="35"/>
      <c r="AS23" s="31"/>
      <c r="AT23" s="31"/>
      <c r="AU23" s="31"/>
      <c r="AV23" s="31"/>
      <c r="AW23" s="31"/>
      <c r="AX23" s="31"/>
      <c r="AY23" s="31"/>
      <c r="AZ23" s="36">
        <f t="shared" si="47"/>
        <v>2</v>
      </c>
      <c r="BA23" s="37">
        <f t="shared" si="48"/>
        <v>0</v>
      </c>
      <c r="BB23" s="38">
        <f t="shared" si="49"/>
        <v>1</v>
      </c>
      <c r="BC23" s="29">
        <f t="shared" si="50"/>
        <v>1</v>
      </c>
      <c r="BD23" s="38">
        <f t="shared" si="51"/>
        <v>6</v>
      </c>
      <c r="BE23" s="29">
        <f t="shared" si="52"/>
        <v>7</v>
      </c>
      <c r="BF23" s="38">
        <f t="shared" si="53"/>
        <v>0</v>
      </c>
      <c r="BG23" s="29">
        <f t="shared" si="54"/>
        <v>7</v>
      </c>
      <c r="BH23" s="38">
        <f t="shared" si="55"/>
        <v>0</v>
      </c>
      <c r="BI23" s="38">
        <f t="shared" si="56"/>
        <v>0</v>
      </c>
      <c r="BJ23" s="38">
        <f t="shared" si="57"/>
        <v>0</v>
      </c>
      <c r="BK23" s="38">
        <f t="shared" si="58"/>
        <v>0</v>
      </c>
      <c r="BL23" s="38">
        <f t="shared" si="59"/>
        <v>0</v>
      </c>
      <c r="BM23" s="29">
        <f t="shared" si="60"/>
        <v>0</v>
      </c>
      <c r="BN23" s="38">
        <f t="shared" si="61"/>
        <v>0</v>
      </c>
      <c r="BO23" s="38">
        <f t="shared" si="62"/>
        <v>0</v>
      </c>
      <c r="BP23" s="38">
        <f t="shared" si="63"/>
        <v>0</v>
      </c>
      <c r="BQ23" s="38">
        <f t="shared" si="64"/>
        <v>0</v>
      </c>
      <c r="BR23" s="38">
        <f t="shared" si="65"/>
        <v>0</v>
      </c>
      <c r="BS23" s="29">
        <f t="shared" si="66"/>
        <v>0</v>
      </c>
      <c r="BT23" s="38">
        <f t="shared" si="67"/>
        <v>0</v>
      </c>
      <c r="BU23" s="39">
        <f t="shared" si="68"/>
        <v>0</v>
      </c>
      <c r="BV23" s="39">
        <f t="shared" si="69"/>
        <v>0</v>
      </c>
      <c r="BW23" s="40"/>
      <c r="BX23" s="37">
        <f t="shared" si="70"/>
        <v>440</v>
      </c>
      <c r="BY23" s="38">
        <f t="shared" si="71"/>
        <v>0</v>
      </c>
      <c r="BZ23" s="38">
        <f t="shared" si="72"/>
        <v>0</v>
      </c>
      <c r="CA23" s="38">
        <f t="shared" si="73"/>
        <v>0</v>
      </c>
      <c r="CB23" s="38">
        <f t="shared" si="74"/>
        <v>0</v>
      </c>
      <c r="CC23" s="30">
        <f t="shared" si="35"/>
        <v>440</v>
      </c>
      <c r="CD23" s="122">
        <f t="shared" si="6"/>
        <v>293.33333333333337</v>
      </c>
      <c r="CE23" s="22">
        <f t="shared" si="36"/>
        <v>3</v>
      </c>
      <c r="CF23" s="122">
        <f t="shared" si="7"/>
        <v>253.33333333333334</v>
      </c>
      <c r="CG23" s="22">
        <f t="shared" si="37"/>
        <v>4</v>
      </c>
      <c r="CH23" s="122">
        <f t="shared" si="8"/>
        <v>213.33333333333334</v>
      </c>
      <c r="CI23" s="22">
        <f t="shared" si="38"/>
        <v>5</v>
      </c>
      <c r="CJ23">
        <f t="shared" si="75"/>
        <v>4.6389035318924616</v>
      </c>
      <c r="CK23">
        <f t="shared" si="76"/>
        <v>4.6389035318924616</v>
      </c>
      <c r="CM23" t="e">
        <f t="shared" si="77"/>
        <v>#DIV/0!</v>
      </c>
      <c r="CN23">
        <f t="shared" si="78"/>
        <v>4</v>
      </c>
      <c r="CO23">
        <f t="shared" si="79"/>
        <v>6.4516129032258061</v>
      </c>
      <c r="CP23">
        <f t="shared" si="80"/>
        <v>0</v>
      </c>
      <c r="CQ23">
        <f t="shared" si="81"/>
        <v>0</v>
      </c>
      <c r="CR23">
        <f t="shared" si="82"/>
        <v>0</v>
      </c>
      <c r="CS23" t="e">
        <f t="shared" si="83"/>
        <v>#DIV/0!</v>
      </c>
      <c r="CT23" t="e">
        <f t="shared" si="84"/>
        <v>#DIV/0!</v>
      </c>
      <c r="CU23" t="e">
        <f t="shared" si="85"/>
        <v>#DIV/0!</v>
      </c>
      <c r="CV23" t="e">
        <f t="shared" si="86"/>
        <v>#DIV/0!</v>
      </c>
      <c r="CW23" t="e">
        <f t="shared" si="87"/>
        <v>#DIV/0!</v>
      </c>
      <c r="CX23" t="e">
        <f t="shared" si="88"/>
        <v>#DIV/0!</v>
      </c>
      <c r="CY23">
        <f t="shared" si="89"/>
        <v>0</v>
      </c>
      <c r="CZ23">
        <f t="shared" si="90"/>
        <v>0</v>
      </c>
      <c r="DA23">
        <f t="shared" si="91"/>
        <v>0</v>
      </c>
      <c r="DB23">
        <f t="shared" si="92"/>
        <v>0</v>
      </c>
      <c r="DC23">
        <f t="shared" si="93"/>
        <v>0</v>
      </c>
      <c r="DE23" s="22">
        <f t="shared" si="94"/>
        <v>0</v>
      </c>
      <c r="DF23" s="22">
        <f t="shared" si="95"/>
        <v>1</v>
      </c>
      <c r="DG23" s="22">
        <f t="shared" si="96"/>
        <v>1</v>
      </c>
      <c r="DH23" s="22">
        <f t="shared" si="97"/>
        <v>0</v>
      </c>
      <c r="DI23" s="22">
        <f t="shared" si="98"/>
        <v>0</v>
      </c>
      <c r="DJ23" s="22">
        <f t="shared" si="99"/>
        <v>0</v>
      </c>
      <c r="DK23" s="22">
        <f t="shared" si="100"/>
        <v>0</v>
      </c>
      <c r="DL23" s="22">
        <f t="shared" si="101"/>
        <v>0</v>
      </c>
      <c r="DM23" s="22">
        <f t="shared" si="102"/>
        <v>0</v>
      </c>
      <c r="DN23" s="22">
        <f t="shared" si="103"/>
        <v>0</v>
      </c>
      <c r="DO23" s="22">
        <f t="shared" si="104"/>
        <v>0</v>
      </c>
      <c r="DP23" s="22">
        <f t="shared" si="105"/>
        <v>0</v>
      </c>
      <c r="DQ23" s="22">
        <f t="shared" si="106"/>
        <v>0</v>
      </c>
      <c r="DR23" s="22">
        <f t="shared" si="43"/>
        <v>0</v>
      </c>
      <c r="DS23" s="22">
        <f t="shared" si="44"/>
        <v>0</v>
      </c>
    </row>
    <row r="24" spans="1:123" ht="15.75" thickBot="1">
      <c r="A24" s="42"/>
      <c r="B24" s="43"/>
      <c r="C24" s="44"/>
      <c r="D24" s="45"/>
      <c r="E24" s="46"/>
      <c r="F24" s="47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8"/>
      <c r="U24" s="47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8"/>
      <c r="AK24" s="47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8">
        <f>SUM(AZ3:AZ23)</f>
        <v>36</v>
      </c>
      <c r="BA24" s="49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50"/>
      <c r="BW24" s="42"/>
      <c r="BX24" s="43"/>
      <c r="BY24" s="43"/>
      <c r="BZ24" s="43"/>
      <c r="CA24" s="43"/>
      <c r="CB24" s="43"/>
      <c r="CC24" s="43"/>
      <c r="CD24" s="42"/>
      <c r="CE24" s="42"/>
      <c r="CF24" s="42"/>
      <c r="CG24" s="42"/>
      <c r="CH24" s="42"/>
      <c r="CI24" s="42"/>
    </row>
    <row r="25" spans="1:123" ht="15.75" thickBot="1">
      <c r="C25" s="7" t="s">
        <v>40</v>
      </c>
      <c r="D25" s="7"/>
      <c r="E25" s="51"/>
      <c r="F25" s="51">
        <v>7</v>
      </c>
      <c r="G25" s="51">
        <v>24</v>
      </c>
      <c r="H25" s="51">
        <v>2</v>
      </c>
      <c r="I25" s="51"/>
      <c r="J25" s="51"/>
      <c r="K25" s="51"/>
      <c r="L25" s="51"/>
      <c r="M25" s="51"/>
      <c r="N25" s="51"/>
      <c r="O25" s="51"/>
      <c r="P25" s="126"/>
      <c r="Q25" s="51"/>
      <c r="R25" s="51">
        <v>2</v>
      </c>
      <c r="S25" s="51"/>
      <c r="T25" s="51"/>
      <c r="U25" s="51"/>
      <c r="V25" s="51">
        <v>2</v>
      </c>
      <c r="W25" s="51">
        <v>12</v>
      </c>
      <c r="X25" s="51"/>
      <c r="Y25" s="51"/>
      <c r="Z25" s="51"/>
      <c r="AA25" s="51"/>
      <c r="AB25" s="51"/>
      <c r="AC25" s="51"/>
      <c r="AD25" s="51">
        <v>2</v>
      </c>
      <c r="AE25" s="51"/>
      <c r="AF25" s="85"/>
      <c r="AG25" s="85"/>
      <c r="AH25" s="85"/>
      <c r="AI25" s="85"/>
      <c r="AJ25" s="85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7">
        <f>AZ24/2</f>
        <v>18</v>
      </c>
      <c r="BA25" s="1">
        <f t="shared" ref="BA25:BB25" si="107">SUM(E25,U25,AK25)</f>
        <v>0</v>
      </c>
      <c r="BB25" s="52">
        <f t="shared" si="107"/>
        <v>9</v>
      </c>
      <c r="BC25" s="52"/>
      <c r="BD25" s="52">
        <f>SUM(G25,W25,AM25)</f>
        <v>36</v>
      </c>
      <c r="BE25" s="52"/>
      <c r="BF25" s="52">
        <f>SUM(H25,X25,AN25)</f>
        <v>2</v>
      </c>
      <c r="BG25" s="52"/>
      <c r="BH25" s="52">
        <f>SUM(I25,Y25,AO25)</f>
        <v>0</v>
      </c>
      <c r="BI25" s="52">
        <f>SUM(J25,Z25,AP25)</f>
        <v>0</v>
      </c>
      <c r="BJ25" s="52">
        <f>SUM(K25,AA25,AQ25)</f>
        <v>0</v>
      </c>
      <c r="BK25" s="53">
        <f>SUM(AR25,AB25,L25)</f>
        <v>0</v>
      </c>
      <c r="BL25" s="53">
        <f>SUM(AS25,AC25,M25)</f>
        <v>0</v>
      </c>
      <c r="BM25" s="53"/>
      <c r="BN25" s="53">
        <f>SUM(AT25,AD25,N25)</f>
        <v>2</v>
      </c>
      <c r="BO25" s="53"/>
      <c r="BP25" s="53">
        <f>SUM(AU25,AE25,O25)</f>
        <v>0</v>
      </c>
      <c r="BQ25" s="53">
        <f>SUM(AV25,AF25,P25)</f>
        <v>0</v>
      </c>
      <c r="BR25" s="53">
        <f>SUM(AW25,AG25,Q25)</f>
        <v>0</v>
      </c>
      <c r="BS25" s="53"/>
      <c r="BT25" s="53">
        <f>SUM(AX25,AH25,R25)</f>
        <v>2</v>
      </c>
      <c r="BU25" s="53"/>
      <c r="BV25" s="54">
        <f>SUM(AY25,AI25,S25)</f>
        <v>0</v>
      </c>
      <c r="CA25" s="55"/>
      <c r="CB25" s="55"/>
      <c r="CC25">
        <f>SUM(CC3:CC23)</f>
        <v>9485</v>
      </c>
    </row>
    <row r="26" spans="1:123">
      <c r="BI26" s="20"/>
      <c r="BY26" s="20"/>
      <c r="CJ26" t="e">
        <f>SUM(CJ3:CJ23)</f>
        <v>#VALUE!</v>
      </c>
      <c r="CK26" t="e">
        <f>SUM(CK3:CK23)</f>
        <v>#VALUE!</v>
      </c>
      <c r="CM26" t="e">
        <f t="shared" ref="CM26:DC26" si="108">SUM(CM3:CM23)</f>
        <v>#DIV/0!</v>
      </c>
      <c r="CN26">
        <f t="shared" si="108"/>
        <v>100</v>
      </c>
      <c r="CO26">
        <f t="shared" si="108"/>
        <v>99.999999999999972</v>
      </c>
      <c r="CP26">
        <f t="shared" si="108"/>
        <v>100</v>
      </c>
      <c r="CQ26">
        <f t="shared" si="108"/>
        <v>100</v>
      </c>
      <c r="CR26">
        <f t="shared" si="108"/>
        <v>100</v>
      </c>
      <c r="CS26" t="e">
        <f t="shared" si="108"/>
        <v>#DIV/0!</v>
      </c>
      <c r="CT26" t="e">
        <f t="shared" si="108"/>
        <v>#DIV/0!</v>
      </c>
      <c r="CU26" t="e">
        <f t="shared" si="108"/>
        <v>#DIV/0!</v>
      </c>
      <c r="CV26" t="e">
        <f t="shared" si="108"/>
        <v>#DIV/0!</v>
      </c>
      <c r="CW26" t="e">
        <f t="shared" si="108"/>
        <v>#DIV/0!</v>
      </c>
      <c r="CX26" t="e">
        <f t="shared" si="108"/>
        <v>#DIV/0!</v>
      </c>
      <c r="CY26">
        <f t="shared" si="108"/>
        <v>100</v>
      </c>
      <c r="CZ26">
        <f t="shared" si="108"/>
        <v>100.00000000000001</v>
      </c>
      <c r="DA26">
        <f t="shared" si="108"/>
        <v>100</v>
      </c>
      <c r="DB26">
        <f t="shared" si="108"/>
        <v>100</v>
      </c>
      <c r="DC26">
        <f t="shared" si="108"/>
        <v>100</v>
      </c>
    </row>
    <row r="27" spans="1:123" ht="15.75" thickBot="1"/>
    <row r="28" spans="1:123" ht="15.75" thickBot="1">
      <c r="D28" t="s">
        <v>41</v>
      </c>
      <c r="E28" t="s">
        <v>42</v>
      </c>
      <c r="F28" t="s">
        <v>43</v>
      </c>
      <c r="U28" s="55"/>
      <c r="BA28" s="16" t="s">
        <v>8</v>
      </c>
      <c r="BB28" s="17" t="s">
        <v>9</v>
      </c>
      <c r="BC28" s="17"/>
      <c r="BD28" s="17" t="s">
        <v>10</v>
      </c>
      <c r="BE28" s="17"/>
      <c r="BF28" s="17" t="s">
        <v>11</v>
      </c>
      <c r="BG28" s="17"/>
      <c r="BH28" s="17" t="s">
        <v>12</v>
      </c>
      <c r="BI28" s="17" t="s">
        <v>13</v>
      </c>
      <c r="BJ28" s="17" t="s">
        <v>14</v>
      </c>
      <c r="BK28" s="17" t="s">
        <v>15</v>
      </c>
      <c r="BL28" s="17" t="s">
        <v>16</v>
      </c>
      <c r="BM28" s="17"/>
      <c r="BN28" s="17" t="s">
        <v>17</v>
      </c>
      <c r="BO28" s="17"/>
      <c r="BP28" s="17" t="s">
        <v>27</v>
      </c>
      <c r="BQ28" s="17" t="s">
        <v>19</v>
      </c>
      <c r="BR28" s="17" t="s">
        <v>20</v>
      </c>
      <c r="BS28" s="17"/>
      <c r="BT28" s="17" t="s">
        <v>21</v>
      </c>
      <c r="BU28" s="17"/>
      <c r="BV28" s="19" t="s">
        <v>22</v>
      </c>
      <c r="BW28" s="185" t="s">
        <v>44</v>
      </c>
      <c r="BX28" s="186"/>
      <c r="BY28" s="186"/>
      <c r="BZ28" s="186"/>
      <c r="CA28" s="187"/>
      <c r="CB28" s="150" t="s">
        <v>222</v>
      </c>
      <c r="CC28" s="151"/>
    </row>
    <row r="29" spans="1:123" ht="15.75" thickBot="1">
      <c r="D29">
        <v>2007</v>
      </c>
      <c r="E29">
        <v>2008</v>
      </c>
      <c r="F29">
        <v>2009</v>
      </c>
      <c r="G29" t="s">
        <v>45</v>
      </c>
      <c r="AY29" s="153" t="s">
        <v>46</v>
      </c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78" t="s">
        <v>47</v>
      </c>
      <c r="BX29" s="179"/>
      <c r="BY29" s="56"/>
      <c r="BZ29" s="56"/>
      <c r="CA29" s="57">
        <f>SUM(BA31:BV31)</f>
        <v>100</v>
      </c>
      <c r="CB29" s="123">
        <v>0.8</v>
      </c>
      <c r="CC29" s="60">
        <f>PERCENTILE($CC$1:$CC23,0.8)</f>
        <v>632</v>
      </c>
    </row>
    <row r="30" spans="1:123" ht="15.75" thickBot="1">
      <c r="C30" t="s">
        <v>48</v>
      </c>
      <c r="D30">
        <f>COUNTIF(D3:D23,"P")</f>
        <v>18</v>
      </c>
      <c r="E30">
        <f>COUNTIF(T3:T23,"P")</f>
        <v>18</v>
      </c>
      <c r="G30">
        <f>AVERAGE(D30:F30)</f>
        <v>18</v>
      </c>
      <c r="AP30" s="55"/>
      <c r="AQ30" s="55"/>
      <c r="AR30" s="55"/>
      <c r="AS30" s="55"/>
      <c r="AT30" s="55"/>
      <c r="AU30" s="55"/>
      <c r="AV30" s="55"/>
      <c r="AW30" s="55"/>
      <c r="AX30" s="55"/>
      <c r="AY30" s="1" t="s">
        <v>49</v>
      </c>
      <c r="AZ30" s="58"/>
      <c r="BA30" s="59">
        <f>SUM(BA3:BA23)</f>
        <v>0</v>
      </c>
      <c r="BB30" s="59">
        <f>SUM(BB3:BB23)</f>
        <v>25</v>
      </c>
      <c r="BC30" s="59"/>
      <c r="BD30" s="59">
        <f>SUM(BD3:BD23)</f>
        <v>93</v>
      </c>
      <c r="BE30" s="59"/>
      <c r="BF30" s="59">
        <f>SUM(BF3:BF23)</f>
        <v>3</v>
      </c>
      <c r="BG30" s="59"/>
      <c r="BH30" s="59">
        <f>SUM(BH3:BH23)</f>
        <v>1</v>
      </c>
      <c r="BI30" s="59">
        <f>SUM(BI3:BI23)</f>
        <v>1</v>
      </c>
      <c r="BJ30" s="59">
        <f>SUM(BJ3:BJ23)</f>
        <v>0</v>
      </c>
      <c r="BK30" s="59">
        <f>SUM(BK3:BK23)</f>
        <v>0</v>
      </c>
      <c r="BL30" s="59">
        <f>SUM(BL3:BL23)</f>
        <v>0</v>
      </c>
      <c r="BM30" s="59"/>
      <c r="BN30" s="59">
        <f>SUM(BN3:BN23)</f>
        <v>0</v>
      </c>
      <c r="BO30" s="59">
        <f>SUM(BO3:BO23)</f>
        <v>0</v>
      </c>
      <c r="BP30" s="59">
        <f>SUM(BP3:BP23)</f>
        <v>0</v>
      </c>
      <c r="BQ30" s="59">
        <f>SUM(BQ3:BQ23)</f>
        <v>11</v>
      </c>
      <c r="BR30" s="59">
        <f>SUM(BR3:BR23)</f>
        <v>11</v>
      </c>
      <c r="BS30" s="59"/>
      <c r="BT30" s="59">
        <f>SUM(BT3:BT23)</f>
        <v>3</v>
      </c>
      <c r="BU30" s="59">
        <f>SUM(BU3:BU23)</f>
        <v>3</v>
      </c>
      <c r="BV30" s="59">
        <f>SUM(BV3:BV23)</f>
        <v>3</v>
      </c>
      <c r="BW30" s="169" t="s">
        <v>29</v>
      </c>
      <c r="BX30" s="170"/>
      <c r="BY30" s="60"/>
      <c r="BZ30" s="60"/>
      <c r="CA30" s="61">
        <f>SUM(BA31:BJ31)</f>
        <v>76</v>
      </c>
      <c r="CB30" s="142">
        <v>0.75</v>
      </c>
      <c r="CC30" s="60">
        <f>PERCENTILE($CC$1:$CC23,0.75)</f>
        <v>617.5</v>
      </c>
    </row>
    <row r="31" spans="1:123" ht="15.75" thickBot="1">
      <c r="C31" t="s">
        <v>50</v>
      </c>
      <c r="D31">
        <f>COUNTIF(D3:D23,"C")</f>
        <v>3</v>
      </c>
      <c r="E31">
        <f>COUNTIF(T3:T23,"C")</f>
        <v>3</v>
      </c>
      <c r="F31">
        <f>COUNTIF(A3:AJ23,"C")</f>
        <v>6</v>
      </c>
      <c r="G31">
        <f>AVERAGE(D31:F31)</f>
        <v>4</v>
      </c>
      <c r="AP31" s="55"/>
      <c r="AQ31" s="55"/>
      <c r="AR31" s="55"/>
      <c r="AS31" s="55"/>
      <c r="AT31" s="55"/>
      <c r="AU31" s="55"/>
      <c r="AV31" s="55"/>
      <c r="AW31" s="55"/>
      <c r="AX31" s="55"/>
      <c r="AY31" s="1" t="s">
        <v>51</v>
      </c>
      <c r="AZ31" s="58"/>
      <c r="BA31" s="52">
        <f>BA30-BA25</f>
        <v>0</v>
      </c>
      <c r="BB31" s="52">
        <f t="shared" ref="BB31:BV31" si="109">BB30-BB25</f>
        <v>16</v>
      </c>
      <c r="BC31" s="52"/>
      <c r="BD31" s="52">
        <f t="shared" si="109"/>
        <v>57</v>
      </c>
      <c r="BE31" s="52"/>
      <c r="BF31" s="52">
        <f t="shared" si="109"/>
        <v>1</v>
      </c>
      <c r="BG31" s="52"/>
      <c r="BH31" s="52">
        <f t="shared" si="109"/>
        <v>1</v>
      </c>
      <c r="BI31" s="52">
        <f t="shared" si="109"/>
        <v>1</v>
      </c>
      <c r="BJ31" s="52">
        <f t="shared" si="109"/>
        <v>0</v>
      </c>
      <c r="BK31" s="52">
        <f t="shared" si="109"/>
        <v>0</v>
      </c>
      <c r="BL31" s="52">
        <f t="shared" si="109"/>
        <v>0</v>
      </c>
      <c r="BM31" s="52"/>
      <c r="BN31" s="52">
        <f t="shared" si="109"/>
        <v>-2</v>
      </c>
      <c r="BO31" s="52"/>
      <c r="BP31" s="52">
        <f t="shared" si="109"/>
        <v>0</v>
      </c>
      <c r="BQ31" s="52">
        <f t="shared" si="109"/>
        <v>11</v>
      </c>
      <c r="BR31" s="52">
        <f t="shared" si="109"/>
        <v>11</v>
      </c>
      <c r="BS31" s="52"/>
      <c r="BT31" s="52">
        <f t="shared" si="109"/>
        <v>1</v>
      </c>
      <c r="BU31" s="52"/>
      <c r="BV31" s="52">
        <f t="shared" si="109"/>
        <v>3</v>
      </c>
      <c r="BW31" s="169" t="s">
        <v>52</v>
      </c>
      <c r="BX31" s="170"/>
      <c r="BY31" s="60"/>
      <c r="BZ31" s="60"/>
      <c r="CA31" s="61">
        <f>SUM(BK31:BP31)</f>
        <v>-2</v>
      </c>
      <c r="CB31" s="123">
        <v>0.7</v>
      </c>
      <c r="CC31" s="60">
        <f>PERCENTILE($CC$1:$CC23,0.7)</f>
        <v>608</v>
      </c>
    </row>
    <row r="32" spans="1:123" ht="15.75" thickBot="1">
      <c r="C32" t="s">
        <v>53</v>
      </c>
      <c r="D32">
        <f>COUNTIF(D3:D23,"V")</f>
        <v>0</v>
      </c>
      <c r="E32">
        <f>COUNTIF(T3:T23,"V")</f>
        <v>0</v>
      </c>
      <c r="F32">
        <f>COUNTIF(AJ3:AJ23,"V")</f>
        <v>0</v>
      </c>
      <c r="G32">
        <f>AVERAGE(D32:F32)</f>
        <v>0</v>
      </c>
      <c r="AP32" s="55"/>
      <c r="AQ32" s="55"/>
      <c r="AR32" s="55"/>
      <c r="AS32" s="55"/>
      <c r="AT32" s="55"/>
      <c r="AU32" s="55"/>
      <c r="AV32" s="55"/>
      <c r="AW32" s="55"/>
      <c r="AX32" s="55"/>
      <c r="AY32" s="1" t="s">
        <v>54</v>
      </c>
      <c r="AZ32" s="58"/>
      <c r="BA32" s="58">
        <f>BA31*100</f>
        <v>0</v>
      </c>
      <c r="BB32" s="5">
        <f>BB31*80</f>
        <v>1280</v>
      </c>
      <c r="BC32" s="5"/>
      <c r="BD32" s="5">
        <f>BD31*60</f>
        <v>3420</v>
      </c>
      <c r="BE32" s="5"/>
      <c r="BF32" s="5">
        <f>BF31*40</f>
        <v>40</v>
      </c>
      <c r="BG32" s="5"/>
      <c r="BH32" s="5">
        <f>BH31*20</f>
        <v>20</v>
      </c>
      <c r="BI32" s="5">
        <f>BI31*10</f>
        <v>10</v>
      </c>
      <c r="BJ32" s="5">
        <f>BJ31*5</f>
        <v>0</v>
      </c>
      <c r="BK32" s="5">
        <f>BK31*200</f>
        <v>0</v>
      </c>
      <c r="BL32" s="5">
        <f>BL31*100</f>
        <v>0</v>
      </c>
      <c r="BM32" s="5"/>
      <c r="BN32" s="5">
        <f>BN31*50</f>
        <v>-100</v>
      </c>
      <c r="BO32" s="5"/>
      <c r="BP32" s="5">
        <f>BP31*25</f>
        <v>0</v>
      </c>
      <c r="BQ32" s="5">
        <f>BQ31*100</f>
        <v>1100</v>
      </c>
      <c r="BR32" s="5">
        <f>BR31*50</f>
        <v>550</v>
      </c>
      <c r="BS32" s="5"/>
      <c r="BT32" s="5">
        <f>BT31*25</f>
        <v>25</v>
      </c>
      <c r="BU32" s="5"/>
      <c r="BV32" s="1">
        <f>BV31*10</f>
        <v>30</v>
      </c>
      <c r="BW32" s="171" t="s">
        <v>55</v>
      </c>
      <c r="BX32" s="172"/>
      <c r="BY32" s="62"/>
      <c r="BZ32" s="62"/>
      <c r="CA32" s="63">
        <f>SUM(BQ31:BV31)</f>
        <v>26</v>
      </c>
      <c r="CB32" s="123">
        <v>0.6</v>
      </c>
      <c r="CC32" s="60">
        <f>PERCENTILE($CC$1:$CC23,0.6)</f>
        <v>582</v>
      </c>
    </row>
    <row r="33" spans="3:81" ht="15.75" thickBot="1">
      <c r="C33" t="s">
        <v>34</v>
      </c>
      <c r="D33">
        <f>SUM(D30:D32)</f>
        <v>21</v>
      </c>
      <c r="E33">
        <f>SUM(E30:E32)</f>
        <v>21</v>
      </c>
      <c r="G33">
        <f>AVERAGE(D33:F33)</f>
        <v>21</v>
      </c>
      <c r="AY33" s="64" t="s">
        <v>56</v>
      </c>
      <c r="AZ33" s="65"/>
      <c r="BA33" s="58">
        <f>SUM(BA32:BV32)</f>
        <v>6375</v>
      </c>
      <c r="BB33" s="66">
        <f>BA33/AZ25</f>
        <v>354.16666666666669</v>
      </c>
      <c r="BC33" s="32"/>
      <c r="BW33" s="173" t="s">
        <v>54</v>
      </c>
      <c r="BX33" s="67" t="s">
        <v>57</v>
      </c>
      <c r="BY33" s="56"/>
      <c r="BZ33" s="56"/>
      <c r="CA33" s="68">
        <f>AVERAGE(CC3:CC23)</f>
        <v>526.94444444444446</v>
      </c>
      <c r="CB33" s="123">
        <v>0.5</v>
      </c>
      <c r="CC33" s="60">
        <f>PERCENTILE($CC$1:$CC23,0.5)</f>
        <v>530</v>
      </c>
    </row>
    <row r="34" spans="3:81" ht="15.75" thickBot="1">
      <c r="AY34" s="6"/>
      <c r="AZ34" s="8"/>
      <c r="BA34" s="5">
        <f>(SUM($AZ$3:$AZ$23))*($CE$2/3)</f>
        <v>2640</v>
      </c>
      <c r="BB34" s="176" t="str">
        <f>IF(BA33&gt;BA34,"ATINGE CONCEITO 3","NAO")</f>
        <v>ATINGE CONCEITO 3</v>
      </c>
      <c r="BC34" s="177"/>
      <c r="BD34" s="177"/>
      <c r="BE34" s="177"/>
      <c r="BF34" s="177"/>
      <c r="BG34" s="177"/>
      <c r="BH34" s="177"/>
      <c r="BW34" s="174"/>
      <c r="BX34" s="69" t="s">
        <v>58</v>
      </c>
      <c r="BY34" s="60"/>
      <c r="BZ34" s="60"/>
      <c r="CA34" s="61">
        <f>QUARTILE(CC3:CC23,1)</f>
        <v>366.25</v>
      </c>
      <c r="CB34" s="123">
        <v>0.4</v>
      </c>
      <c r="CC34" s="60">
        <f>PERCENTILE($CC$1:$CC23,0.4)</f>
        <v>480.00000000000006</v>
      </c>
    </row>
    <row r="35" spans="3:81" ht="15.75" thickBot="1">
      <c r="AY35" s="70" t="s">
        <v>59</v>
      </c>
      <c r="AZ35" s="71"/>
      <c r="BA35" s="5">
        <f>(SUM($AZ$3:$AZ$23))*($CG$2/3)</f>
        <v>3360</v>
      </c>
      <c r="BB35" s="176" t="str">
        <f>IF(BA33&gt;=BA35,"ATINGE CONCEITO 4","NAO")</f>
        <v>ATINGE CONCEITO 4</v>
      </c>
      <c r="BC35" s="177"/>
      <c r="BD35" s="177"/>
      <c r="BE35" s="177"/>
      <c r="BF35" s="177"/>
      <c r="BG35" s="177"/>
      <c r="BH35" s="177"/>
      <c r="BW35" s="174"/>
      <c r="BX35" s="69" t="s">
        <v>60</v>
      </c>
      <c r="BY35" s="60"/>
      <c r="BZ35" s="60"/>
      <c r="CA35" s="72">
        <f>MEDIAN(CC3:CC23)</f>
        <v>530</v>
      </c>
      <c r="CB35" s="142">
        <v>0.35</v>
      </c>
      <c r="CC35" s="60">
        <f>PERCENTILE($CC$1:$CC23,0.35)</f>
        <v>437.24999999999994</v>
      </c>
    </row>
    <row r="36" spans="3:81" ht="15.75" thickBot="1">
      <c r="AY36" s="64"/>
      <c r="AZ36" s="65"/>
      <c r="BA36" s="5">
        <f>(SUM($AZ$3:$AZ$23))*($CI$2/3)</f>
        <v>4080</v>
      </c>
      <c r="BB36" s="176" t="str">
        <f>IF(BA33&gt;=BA36,"ATINGE CONCEITO 5","NAO")</f>
        <v>ATINGE CONCEITO 5</v>
      </c>
      <c r="BC36" s="177"/>
      <c r="BD36" s="177"/>
      <c r="BE36" s="177"/>
      <c r="BF36" s="177"/>
      <c r="BG36" s="177"/>
      <c r="BH36" s="177"/>
      <c r="BW36" s="174"/>
      <c r="BX36" s="69" t="s">
        <v>61</v>
      </c>
      <c r="BY36" s="60"/>
      <c r="BZ36" s="60"/>
      <c r="CA36" s="61">
        <f>QUARTILE(CC3:CC23,3)</f>
        <v>617.5</v>
      </c>
      <c r="CB36" s="123">
        <v>0.3</v>
      </c>
      <c r="CC36" s="60">
        <f>PERCENTILE($CC$1:$CC23,0.3)</f>
        <v>390.5</v>
      </c>
    </row>
    <row r="37" spans="3:81" ht="15.75" thickBot="1">
      <c r="BW37" s="175"/>
      <c r="BX37" s="73" t="s">
        <v>62</v>
      </c>
      <c r="BY37" s="62"/>
      <c r="BZ37" s="62"/>
      <c r="CA37" s="63">
        <f>QUARTILE(CC3:CC23,4)</f>
        <v>1235</v>
      </c>
    </row>
    <row r="38" spans="3:81" ht="15.75" thickBot="1"/>
    <row r="39" spans="3:81" ht="15.75" thickBot="1">
      <c r="AY39" s="153" t="s">
        <v>63</v>
      </c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5"/>
    </row>
    <row r="40" spans="3:81" ht="15.75" thickBot="1">
      <c r="AY40" s="74"/>
      <c r="AZ40" s="58"/>
      <c r="BA40" s="1" t="s">
        <v>64</v>
      </c>
      <c r="BB40" s="52"/>
      <c r="BC40" s="52"/>
      <c r="BD40" s="52" t="s">
        <v>65</v>
      </c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8"/>
    </row>
    <row r="41" spans="3:81" ht="15.75" thickBot="1">
      <c r="AY41" s="1" t="s">
        <v>66</v>
      </c>
      <c r="AZ41" s="58"/>
      <c r="BA41" s="156">
        <f>AZ25-COUNTIF(CE3:CE23,"=NAO")</f>
        <v>17</v>
      </c>
      <c r="BB41" s="157"/>
      <c r="BC41" s="89"/>
      <c r="BD41" s="158">
        <f>(BA41/G30)*100</f>
        <v>94.444444444444443</v>
      </c>
      <c r="BE41" s="159"/>
      <c r="BF41" s="160"/>
      <c r="BG41" s="88"/>
      <c r="BH41" s="52" t="str">
        <f>IF(BD41&gt;=80,"ATINGEM CONCEITO 3","NAO")</f>
        <v>ATINGEM CONCEITO 3</v>
      </c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8"/>
    </row>
    <row r="42" spans="3:81" ht="15.75" thickBot="1">
      <c r="AY42" s="1" t="s">
        <v>67</v>
      </c>
      <c r="AZ42" s="58"/>
      <c r="BA42" s="156">
        <f>AZ25-COUNTIF(CG3:CG23,"=NAO")</f>
        <v>17</v>
      </c>
      <c r="BB42" s="157"/>
      <c r="BC42" s="89"/>
      <c r="BD42" s="158">
        <f>(BA42/G30)*100</f>
        <v>94.444444444444443</v>
      </c>
      <c r="BE42" s="159"/>
      <c r="BF42" s="160"/>
      <c r="BG42" s="88"/>
      <c r="BH42" s="52" t="str">
        <f>IF(BD42&gt;=80," ATINGEM CONCEITO 4","NAO")</f>
        <v xml:space="preserve"> ATINGEM CONCEITO 4</v>
      </c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8"/>
    </row>
    <row r="43" spans="3:81" ht="15.75" thickBot="1">
      <c r="AY43" s="161" t="s">
        <v>68</v>
      </c>
      <c r="AZ43" s="162"/>
      <c r="BA43" s="156">
        <f>AZ25-COUNTIF(CI3:CI23,"=NAO")</f>
        <v>17</v>
      </c>
      <c r="BB43" s="157"/>
      <c r="BC43" s="89"/>
      <c r="BD43" s="158">
        <f>(BA43/G30)*100</f>
        <v>94.444444444444443</v>
      </c>
      <c r="BE43" s="159"/>
      <c r="BF43" s="160"/>
      <c r="BG43" s="88"/>
      <c r="BH43" s="52" t="str">
        <f>IF(BD43&gt;=80,"ATINGEM CONCEITO 5","NAO")</f>
        <v>ATINGEM CONCEITO 5</v>
      </c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8"/>
    </row>
    <row r="45" spans="3:81" ht="15.75" thickBot="1"/>
    <row r="46" spans="3:81" ht="15.75" thickBot="1">
      <c r="AY46" s="163" t="s">
        <v>69</v>
      </c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5"/>
    </row>
    <row r="47" spans="3:81" ht="15.75" thickBot="1">
      <c r="AY47" t="s">
        <v>45</v>
      </c>
      <c r="AZ47">
        <f>G30</f>
        <v>18</v>
      </c>
      <c r="BA47" s="75" t="s">
        <v>8</v>
      </c>
      <c r="BB47" s="76" t="s">
        <v>9</v>
      </c>
      <c r="BC47" s="76"/>
      <c r="BD47" s="76" t="s">
        <v>10</v>
      </c>
      <c r="BE47" s="76"/>
      <c r="BF47" s="76" t="s">
        <v>11</v>
      </c>
      <c r="BG47" s="76"/>
      <c r="BH47" s="76" t="s">
        <v>12</v>
      </c>
      <c r="BI47" s="76" t="s">
        <v>13</v>
      </c>
      <c r="BJ47" s="76" t="s">
        <v>14</v>
      </c>
      <c r="BK47" s="76" t="s">
        <v>15</v>
      </c>
      <c r="BL47" s="76" t="s">
        <v>16</v>
      </c>
      <c r="BM47" s="76"/>
      <c r="BN47" s="76" t="s">
        <v>17</v>
      </c>
      <c r="BO47" s="76"/>
      <c r="BP47" s="76" t="s">
        <v>27</v>
      </c>
      <c r="BQ47" s="76" t="s">
        <v>19</v>
      </c>
      <c r="BR47" s="76" t="s">
        <v>20</v>
      </c>
      <c r="BS47" s="76"/>
      <c r="BT47" s="76" t="s">
        <v>21</v>
      </c>
      <c r="BU47" s="76"/>
      <c r="BV47" s="77" t="s">
        <v>22</v>
      </c>
    </row>
    <row r="48" spans="3:81">
      <c r="AY48" t="s">
        <v>70</v>
      </c>
      <c r="BA48">
        <f>COUNTIF(BA3:BA23,"&gt;0")</f>
        <v>0</v>
      </c>
      <c r="BB48">
        <f>COUNTIF(BB3:BB23,"&gt;0")</f>
        <v>14</v>
      </c>
      <c r="BD48">
        <f>COUNTIF(BD3:BD23,"&gt;0")</f>
        <v>18</v>
      </c>
      <c r="BF48">
        <f>COUNTIF(BF3:BF23,"&gt;0")</f>
        <v>3</v>
      </c>
      <c r="BH48">
        <f t="shared" ref="BH48:BV48" si="110">COUNTIF(BH3:BH23,"&gt;0")</f>
        <v>1</v>
      </c>
      <c r="BI48">
        <f t="shared" si="110"/>
        <v>1</v>
      </c>
      <c r="BJ48">
        <f t="shared" si="110"/>
        <v>0</v>
      </c>
      <c r="BK48">
        <f t="shared" si="110"/>
        <v>0</v>
      </c>
      <c r="BL48">
        <f t="shared" si="110"/>
        <v>0</v>
      </c>
      <c r="BM48">
        <f t="shared" si="110"/>
        <v>0</v>
      </c>
      <c r="BN48">
        <f t="shared" si="110"/>
        <v>0</v>
      </c>
      <c r="BO48">
        <f t="shared" si="110"/>
        <v>0</v>
      </c>
      <c r="BP48">
        <f t="shared" si="110"/>
        <v>0</v>
      </c>
      <c r="BQ48">
        <f t="shared" si="110"/>
        <v>5</v>
      </c>
      <c r="BR48">
        <f t="shared" si="110"/>
        <v>8</v>
      </c>
      <c r="BS48">
        <f t="shared" si="110"/>
        <v>12</v>
      </c>
      <c r="BT48">
        <f t="shared" si="110"/>
        <v>3</v>
      </c>
      <c r="BU48">
        <f t="shared" si="110"/>
        <v>2</v>
      </c>
      <c r="BV48">
        <f t="shared" si="110"/>
        <v>2</v>
      </c>
    </row>
    <row r="49" spans="51:74">
      <c r="AY49" t="s">
        <v>71</v>
      </c>
      <c r="BA49" s="78">
        <f>BA48/$AZ$47*100</f>
        <v>0</v>
      </c>
      <c r="BB49" s="78">
        <f t="shared" ref="BB49:BV49" si="111">BB48/$AZ$47*100</f>
        <v>77.777777777777786</v>
      </c>
      <c r="BC49" s="78"/>
      <c r="BD49" s="78">
        <f t="shared" si="111"/>
        <v>100</v>
      </c>
      <c r="BE49" s="78"/>
      <c r="BF49" s="78">
        <f t="shared" si="111"/>
        <v>16.666666666666664</v>
      </c>
      <c r="BG49" s="78"/>
      <c r="BH49" s="78">
        <f t="shared" si="111"/>
        <v>5.5555555555555554</v>
      </c>
      <c r="BI49" s="78">
        <f t="shared" si="111"/>
        <v>5.5555555555555554</v>
      </c>
      <c r="BJ49" s="78">
        <f t="shared" si="111"/>
        <v>0</v>
      </c>
      <c r="BK49" s="78">
        <f t="shared" si="111"/>
        <v>0</v>
      </c>
      <c r="BL49" s="78">
        <f t="shared" si="111"/>
        <v>0</v>
      </c>
      <c r="BM49" s="78">
        <f t="shared" si="111"/>
        <v>0</v>
      </c>
      <c r="BN49" s="78">
        <f t="shared" si="111"/>
        <v>0</v>
      </c>
      <c r="BO49" s="78">
        <f t="shared" si="111"/>
        <v>0</v>
      </c>
      <c r="BP49" s="78">
        <f t="shared" si="111"/>
        <v>0</v>
      </c>
      <c r="BQ49" s="78">
        <f t="shared" si="111"/>
        <v>27.777777777777779</v>
      </c>
      <c r="BR49" s="78">
        <f t="shared" si="111"/>
        <v>44.444444444444443</v>
      </c>
      <c r="BS49" s="78">
        <f t="shared" si="111"/>
        <v>66.666666666666657</v>
      </c>
      <c r="BT49" s="78">
        <f t="shared" si="111"/>
        <v>16.666666666666664</v>
      </c>
      <c r="BU49" s="78">
        <f t="shared" si="111"/>
        <v>11.111111111111111</v>
      </c>
      <c r="BV49" s="78">
        <f t="shared" si="111"/>
        <v>11.111111111111111</v>
      </c>
    </row>
    <row r="50" spans="51:74" ht="15.75" thickBot="1">
      <c r="BA50" t="s">
        <v>29</v>
      </c>
      <c r="BK50" t="s">
        <v>52</v>
      </c>
      <c r="BQ50" t="s">
        <v>55</v>
      </c>
    </row>
    <row r="51" spans="51:74" ht="15.75" thickBot="1">
      <c r="AY51" t="s">
        <v>23</v>
      </c>
      <c r="BA51" s="148">
        <f>COUNTIF(BC3:BC23,"&gt;0")/$AZ$47*100</f>
        <v>77.777777777777786</v>
      </c>
      <c r="BB51" s="149"/>
      <c r="BC51" s="79"/>
      <c r="BJ51" t="s">
        <v>26</v>
      </c>
      <c r="BK51" s="148">
        <f>COUNTIF(BM3:BM23,"&gt;0")/$AZ$47*100</f>
        <v>0</v>
      </c>
      <c r="BL51" s="149"/>
      <c r="BM51" s="79"/>
      <c r="BP51" t="s">
        <v>28</v>
      </c>
      <c r="BQ51" s="148">
        <f>COUNTIF(BS3:BS23,"&gt;0")/$AZ$47*100</f>
        <v>66.666666666666657</v>
      </c>
      <c r="BR51" s="149"/>
      <c r="BS51" s="79"/>
    </row>
    <row r="52" spans="51:74" ht="15.75" thickBot="1">
      <c r="AY52" t="s">
        <v>24</v>
      </c>
      <c r="BA52" s="166">
        <f>COUNTIF(BE3:BE115,"&gt;0")/$AZ$47*100</f>
        <v>100</v>
      </c>
      <c r="BB52" s="167"/>
      <c r="BC52" s="167"/>
      <c r="BD52" s="168"/>
      <c r="BE52" s="79"/>
    </row>
    <row r="53" spans="51:74" ht="15.75" thickBot="1">
      <c r="AY53" t="s">
        <v>72</v>
      </c>
      <c r="BA53" s="148">
        <f>COUNTIF(BG3:BG23,"&gt;0")/$AZ$47*100</f>
        <v>100</v>
      </c>
      <c r="BB53" s="152"/>
      <c r="BC53" s="152"/>
      <c r="BD53" s="152"/>
      <c r="BE53" s="152"/>
      <c r="BF53" s="149"/>
      <c r="BG53" s="55"/>
    </row>
    <row r="54" spans="51:74" ht="15.75" thickBot="1"/>
    <row r="55" spans="51:74" ht="15.75" thickBot="1">
      <c r="AY55" t="s">
        <v>23</v>
      </c>
      <c r="BA55" s="148">
        <f>COUNTIF(BC3:BC23,"&gt;1")/$AZ$47*100</f>
        <v>33.333333333333329</v>
      </c>
      <c r="BB55" s="149"/>
    </row>
  </sheetData>
  <protectedRanges>
    <protectedRange password="E804" sqref="T104:AI104" name="Dados da produção_1"/>
  </protectedRanges>
  <mergeCells count="30">
    <mergeCell ref="AY29:BV29"/>
    <mergeCell ref="BW29:BX29"/>
    <mergeCell ref="E1:S1"/>
    <mergeCell ref="U1:AI1"/>
    <mergeCell ref="AK1:AY1"/>
    <mergeCell ref="BA1:BV1"/>
    <mergeCell ref="BW28:CA28"/>
    <mergeCell ref="BW30:BX30"/>
    <mergeCell ref="BW31:BX31"/>
    <mergeCell ref="BW32:BX32"/>
    <mergeCell ref="BW33:BW37"/>
    <mergeCell ref="BB34:BH34"/>
    <mergeCell ref="BB35:BH35"/>
    <mergeCell ref="BB36:BH36"/>
    <mergeCell ref="BA55:BB55"/>
    <mergeCell ref="CB28:CC28"/>
    <mergeCell ref="BA53:BF53"/>
    <mergeCell ref="AY39:BV39"/>
    <mergeCell ref="BA41:BB41"/>
    <mergeCell ref="BD41:BF41"/>
    <mergeCell ref="BA42:BB42"/>
    <mergeCell ref="BD42:BF42"/>
    <mergeCell ref="AY43:AZ43"/>
    <mergeCell ref="BA43:BB43"/>
    <mergeCell ref="BD43:BF43"/>
    <mergeCell ref="AY46:BV46"/>
    <mergeCell ref="BA51:BB51"/>
    <mergeCell ref="BK51:BL51"/>
    <mergeCell ref="BQ51:BR51"/>
    <mergeCell ref="BA52:BD52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DS45"/>
  <sheetViews>
    <sheetView topLeftCell="AM18" workbookViewId="0">
      <selection activeCell="BA47" sqref="BA47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0">
        <v>2010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57"/>
      <c r="T1" s="86"/>
      <c r="U1" s="154">
        <v>2011</v>
      </c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5"/>
      <c r="AJ1" s="2"/>
      <c r="AK1" s="181">
        <v>2012</v>
      </c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2"/>
      <c r="AZ1" s="3"/>
      <c r="BA1" s="183" t="s">
        <v>0</v>
      </c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4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7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RESUMOS!R3</f>
        <v>220</v>
      </c>
      <c r="CG2">
        <f>RESUMOS!S3</f>
        <v>280</v>
      </c>
      <c r="CI2">
        <f>RESUMOS!T3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2" t="s">
        <v>39</v>
      </c>
      <c r="B3" s="95">
        <v>1</v>
      </c>
      <c r="C3" s="94" t="s">
        <v>155</v>
      </c>
      <c r="D3" s="96" t="s">
        <v>36</v>
      </c>
      <c r="E3" s="81"/>
      <c r="F3" s="81"/>
      <c r="G3" s="81">
        <v>6</v>
      </c>
      <c r="H3" s="81">
        <v>2</v>
      </c>
      <c r="I3" s="81"/>
      <c r="J3" s="81">
        <v>3</v>
      </c>
      <c r="K3" s="81"/>
      <c r="L3" s="81"/>
      <c r="M3" s="81"/>
      <c r="N3" s="81"/>
      <c r="O3" s="81"/>
      <c r="P3" s="81"/>
      <c r="Q3" s="81"/>
      <c r="R3" s="127"/>
      <c r="S3" s="81"/>
      <c r="T3" s="100" t="s">
        <v>36</v>
      </c>
      <c r="U3" s="81"/>
      <c r="V3" s="81">
        <v>1</v>
      </c>
      <c r="W3" s="81">
        <v>5</v>
      </c>
      <c r="X3" s="81"/>
      <c r="Y3" s="81"/>
      <c r="Z3" s="81"/>
      <c r="AA3" s="81"/>
      <c r="AB3" s="81"/>
      <c r="AC3" s="81"/>
      <c r="AD3" s="81"/>
      <c r="AE3" s="81"/>
      <c r="AF3" s="81">
        <v>2</v>
      </c>
      <c r="AG3" s="81"/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3" si="0">SUM(E3,U3,AK3)</f>
        <v>0</v>
      </c>
      <c r="BB3" s="29">
        <f t="shared" si="0"/>
        <v>1</v>
      </c>
      <c r="BC3" s="29">
        <f>SUM(BA3:BB3)</f>
        <v>1</v>
      </c>
      <c r="BD3" s="29">
        <f t="shared" ref="BD3:BD13" si="1">SUM(G3,W3,AM3)</f>
        <v>11</v>
      </c>
      <c r="BE3" s="29">
        <f>SUM(BC3:BD3)</f>
        <v>12</v>
      </c>
      <c r="BF3" s="29">
        <f t="shared" ref="BF3:BF13" si="2">SUM(H3,X3,AN3)</f>
        <v>2</v>
      </c>
      <c r="BG3" s="29">
        <f>BA3+BB3+BD3+BF3</f>
        <v>14</v>
      </c>
      <c r="BH3" s="29">
        <f t="shared" ref="BH3:BJ13" si="3">SUM(I3,Y3,AO3)</f>
        <v>0</v>
      </c>
      <c r="BI3" s="29">
        <f t="shared" si="3"/>
        <v>3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3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2</v>
      </c>
      <c r="BR3" s="29">
        <f>SUM(AW3,AG3,Q3)</f>
        <v>0</v>
      </c>
      <c r="BS3" s="29">
        <f>SUM(BQ3:BR3)</f>
        <v>2</v>
      </c>
      <c r="BT3" s="29">
        <f t="shared" ref="BT3:BU13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820</v>
      </c>
      <c r="BY3" s="29">
        <f>IF(BI3&gt;3,30,BI3*10)</f>
        <v>30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200</v>
      </c>
      <c r="CC3" s="30">
        <f>IF(AZ3&gt;0,SUM(BX3:CB3),"")</f>
        <v>1050</v>
      </c>
      <c r="CD3" s="122">
        <f t="shared" ref="CD3:CD13" si="6">$CC3-(($CE$2/3)*$AZ3)</f>
        <v>903.33333333333337</v>
      </c>
      <c r="CE3" s="22">
        <f>IF(AZ3=0," ",IF(CD3&gt;=0,3,"NAO"))</f>
        <v>3</v>
      </c>
      <c r="CF3" s="122">
        <f t="shared" ref="CF3:CF13" si="7">$CC3-(($CG$2/3)*$AZ3)</f>
        <v>863.33333333333337</v>
      </c>
      <c r="CG3" s="22">
        <f>IF(AZ3=0," ",IF(CF3&gt;=0,4,"NAO"))</f>
        <v>4</v>
      </c>
      <c r="CH3" s="122">
        <f t="shared" ref="CH3:CH13" si="8">$CC3-(($CI$2/3)*$AZ3)</f>
        <v>823.33333333333337</v>
      </c>
      <c r="CI3" s="22">
        <f>IF(AZ3=0," ",IF(CH3&gt;=0,5,"NAO"))</f>
        <v>5</v>
      </c>
      <c r="CJ3" s="22">
        <f t="shared" ref="CJ3:CJ13" si="9">(CC3)/(SUM($CC$3:$CC$13))*100</f>
        <v>28.941565600882029</v>
      </c>
      <c r="CK3" s="22">
        <f t="shared" ref="CK3:CK13" si="10">(CC3/(SUM($CC$3:$CC$13))*100)</f>
        <v>28.941565600882029</v>
      </c>
      <c r="CM3" s="22" t="e">
        <f t="shared" ref="CM3:CM13" si="11">BA3/(SUM(BA$3:BA$13)/100)</f>
        <v>#DIV/0!</v>
      </c>
      <c r="CN3" s="22">
        <f t="shared" ref="CN3:CN13" si="12">BB3/(SUM(BB$3:BB$13)/100)</f>
        <v>50</v>
      </c>
      <c r="CO3" s="22">
        <f t="shared" ref="CO3:CO13" si="13">BD3/(SUM(BD$3:BD$13)/100)</f>
        <v>28.94736842105263</v>
      </c>
      <c r="CP3" s="22">
        <f t="shared" ref="CP3:CP13" si="14">BF3/(SUM(BF$3:BF$13)/100)</f>
        <v>33.333333333333336</v>
      </c>
      <c r="CQ3" s="22" t="e">
        <f t="shared" ref="CQ3:CQ13" si="15">BH3/(SUM(BH$3:BH$13)/100)</f>
        <v>#DIV/0!</v>
      </c>
      <c r="CR3" s="22">
        <f t="shared" ref="CR3:CR13" si="16">BI3/(SUM(BI$3:BI$13)/100)</f>
        <v>50</v>
      </c>
      <c r="CS3" s="22">
        <f t="shared" ref="CS3:CS13" si="17">BJ3/(SUM(BJ$3:BJ$13)/100)</f>
        <v>0</v>
      </c>
      <c r="CT3" s="22">
        <f t="shared" ref="CT3:CT13" si="18">BK3/(SUM(BK$3:BK$13)/100)</f>
        <v>0</v>
      </c>
      <c r="CU3" s="22" t="e">
        <f t="shared" ref="CU3:CU13" si="19">BL3/(SUM(BL$3:BL$13)/100)</f>
        <v>#DIV/0!</v>
      </c>
      <c r="CV3" s="22" t="e">
        <f t="shared" ref="CV3:CV13" si="20">BN3/(SUM(BN$3:BN$13)/100)</f>
        <v>#DIV/0!</v>
      </c>
      <c r="CW3" s="22" t="e">
        <f t="shared" ref="CW3:CW13" si="21">BO3/(SUM(BO$3:BO$13)/100)</f>
        <v>#DIV/0!</v>
      </c>
      <c r="CX3" s="22" t="e">
        <f t="shared" ref="CX3:CX13" si="22">BP3/(SUM(BP$3:BP$13)/100)</f>
        <v>#DIV/0!</v>
      </c>
      <c r="CY3" s="22">
        <f t="shared" ref="CY3:CY13" si="23">BQ3/(SUM(BQ$3:BQ$13)/100)</f>
        <v>33.333333333333336</v>
      </c>
      <c r="CZ3" s="22" t="e">
        <f t="shared" ref="CZ3:CZ13" si="24">BR3/(SUM(BR$3:BR$13)/100)</f>
        <v>#DIV/0!</v>
      </c>
      <c r="DA3" s="22" t="e">
        <f t="shared" ref="DA3:DA13" si="25">BT3/(SUM(BT$3:BT$13)/100)</f>
        <v>#DIV/0!</v>
      </c>
      <c r="DB3" s="22">
        <f t="shared" ref="DB3:DB13" si="26">BU3/(SUM(BU$3:BU$13)/100)</f>
        <v>0</v>
      </c>
      <c r="DC3" s="22">
        <f t="shared" ref="DC3:DC13" si="27">BV3/(SUM(BV$3:BV$13)/100)</f>
        <v>0</v>
      </c>
      <c r="DE3" s="22">
        <f>COUNTIF(BA3,"&lt;&gt;0")</f>
        <v>0</v>
      </c>
      <c r="DF3" s="22">
        <f>COUNTIF(BB3,"&lt;&gt;0")</f>
        <v>1</v>
      </c>
      <c r="DG3" s="22">
        <f>COUNTIF(BD3,"&lt;&gt;0")</f>
        <v>1</v>
      </c>
      <c r="DH3" s="22">
        <f>COUNTIF(BF3,"&lt;&gt;0")</f>
        <v>1</v>
      </c>
      <c r="DI3" s="22">
        <f t="shared" ref="DI3:DM13" si="28">COUNTIF(BH3,"&lt;&gt;0")</f>
        <v>0</v>
      </c>
      <c r="DJ3" s="22">
        <f t="shared" si="28"/>
        <v>1</v>
      </c>
      <c r="DK3" s="22">
        <f t="shared" si="28"/>
        <v>0</v>
      </c>
      <c r="DL3" s="22">
        <f t="shared" si="28"/>
        <v>0</v>
      </c>
      <c r="DM3" s="22">
        <f t="shared" si="28"/>
        <v>0</v>
      </c>
      <c r="DN3" s="22">
        <f t="shared" ref="DN3:DN13" si="29">COUNTIF(BN3,"&lt;&gt;0")</f>
        <v>0</v>
      </c>
      <c r="DO3" s="22">
        <f>COUNTIF(BP3,"&lt;&gt;0")</f>
        <v>0</v>
      </c>
      <c r="DP3" s="22">
        <f>COUNTIF(BQ3,"&lt;&gt;0")</f>
        <v>1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2" t="s">
        <v>39</v>
      </c>
      <c r="B4" s="95">
        <v>2</v>
      </c>
      <c r="C4" s="95" t="s">
        <v>156</v>
      </c>
      <c r="D4" s="96" t="s">
        <v>36</v>
      </c>
      <c r="E4" s="31"/>
      <c r="F4" s="31"/>
      <c r="G4" s="31">
        <v>2</v>
      </c>
      <c r="H4" s="31"/>
      <c r="I4" s="31"/>
      <c r="J4" s="31">
        <v>1</v>
      </c>
      <c r="K4" s="31"/>
      <c r="L4" s="31"/>
      <c r="M4" s="31"/>
      <c r="N4" s="31"/>
      <c r="O4" s="31"/>
      <c r="P4" s="31"/>
      <c r="Q4" s="31"/>
      <c r="R4" s="125"/>
      <c r="S4" s="124">
        <v>1.1000000000000001</v>
      </c>
      <c r="T4" s="100" t="s">
        <v>36</v>
      </c>
      <c r="U4" s="31"/>
      <c r="V4" s="31"/>
      <c r="W4" s="31">
        <v>3</v>
      </c>
      <c r="X4" s="31"/>
      <c r="Y4" s="31"/>
      <c r="Z4" s="31"/>
      <c r="AA4" s="31"/>
      <c r="AB4" s="31"/>
      <c r="AC4" s="31"/>
      <c r="AD4" s="31"/>
      <c r="AE4" s="31"/>
      <c r="AF4" s="31">
        <v>2</v>
      </c>
      <c r="AG4" s="31"/>
      <c r="AH4" s="31"/>
      <c r="AI4" s="31"/>
      <c r="AJ4" s="48"/>
      <c r="AK4" s="90"/>
      <c r="AL4" s="91"/>
      <c r="AM4" s="91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3" si="30">COUNTIF(D4:AY4,"P")</f>
        <v>2</v>
      </c>
      <c r="BA4" s="28">
        <f t="shared" si="0"/>
        <v>0</v>
      </c>
      <c r="BB4" s="29">
        <f t="shared" si="0"/>
        <v>0</v>
      </c>
      <c r="BC4" s="29">
        <f t="shared" ref="BC4:BC13" si="31">SUM(BA4:BB4)</f>
        <v>0</v>
      </c>
      <c r="BD4" s="29">
        <f t="shared" si="1"/>
        <v>5</v>
      </c>
      <c r="BE4" s="29">
        <f t="shared" ref="BE4:BE13" si="32">SUM(BC4:BD4)</f>
        <v>5</v>
      </c>
      <c r="BF4" s="29">
        <f t="shared" si="2"/>
        <v>0</v>
      </c>
      <c r="BG4" s="29">
        <f t="shared" ref="BG4:BG13" si="33">BA4+BB4+BD4+BF4</f>
        <v>5</v>
      </c>
      <c r="BH4" s="29">
        <f t="shared" si="3"/>
        <v>0</v>
      </c>
      <c r="BI4" s="29">
        <f t="shared" si="3"/>
        <v>1</v>
      </c>
      <c r="BJ4" s="29">
        <f t="shared" si="3"/>
        <v>0</v>
      </c>
      <c r="BK4" s="29">
        <f t="shared" ref="BK4:BL13" si="34">SUM(AR4,AB4,L4)</f>
        <v>0</v>
      </c>
      <c r="BL4" s="29">
        <f t="shared" si="34"/>
        <v>0</v>
      </c>
      <c r="BM4" s="29">
        <f t="shared" ref="BM4:BM13" si="35">SUM(BK4:BL4)</f>
        <v>0</v>
      </c>
      <c r="BN4" s="29">
        <f t="shared" si="4"/>
        <v>0</v>
      </c>
      <c r="BO4" s="29">
        <f t="shared" si="4"/>
        <v>0</v>
      </c>
      <c r="BP4" s="29">
        <f t="shared" ref="BP4:BP13" si="36">IF(BO4&gt;=3,3,BO4)</f>
        <v>0</v>
      </c>
      <c r="BQ4" s="29">
        <f t="shared" ref="BQ4:BR13" si="37">SUM(AV4,AF4,P4)</f>
        <v>2</v>
      </c>
      <c r="BR4" s="29">
        <f t="shared" si="37"/>
        <v>0</v>
      </c>
      <c r="BS4" s="29">
        <f t="shared" ref="BS4:BS13" si="38">SUM(BQ4:BR4)</f>
        <v>2</v>
      </c>
      <c r="BT4" s="29">
        <f t="shared" si="5"/>
        <v>0</v>
      </c>
      <c r="BU4" s="30">
        <f t="shared" si="5"/>
        <v>1.1000000000000001</v>
      </c>
      <c r="BV4" s="30">
        <f t="shared" ref="BV4:BV13" si="39">IF(BU4&gt;=3,3,BU4)</f>
        <v>1.1000000000000001</v>
      </c>
      <c r="BX4" s="28">
        <f t="shared" ref="BX4:BX13" si="40">(BA4*100)+(BB4*80)+(BD4*60)+(BF4*40)+(BH4*20)</f>
        <v>300</v>
      </c>
      <c r="BY4" s="29">
        <f t="shared" ref="BY4:BY13" si="41">IF(BI4&gt;3,30,BI4*10)</f>
        <v>10</v>
      </c>
      <c r="BZ4" s="29">
        <f t="shared" ref="BZ4:BZ13" si="42">IF(BJ4&gt;3,15,BJ4*5)</f>
        <v>0</v>
      </c>
      <c r="CA4" s="29">
        <f t="shared" ref="CA4:CA13" si="43">(BK4*200)+(BL4*100)+(BN4*50)+(BP4*20)</f>
        <v>0</v>
      </c>
      <c r="CB4" s="29">
        <f t="shared" ref="CB4:CB13" si="44">(BQ4*100)+(BR4*50)+(BT4*25)+(BV4*10)</f>
        <v>211</v>
      </c>
      <c r="CC4" s="30">
        <f t="shared" ref="CC4:CC13" si="45">IF(AZ4&gt;0,SUM(BX4:CB4),"")</f>
        <v>521</v>
      </c>
      <c r="CD4" s="122">
        <f t="shared" si="6"/>
        <v>374.33333333333337</v>
      </c>
      <c r="CE4" s="22">
        <f t="shared" ref="CE4:CE13" si="46">IF(AZ4=0," ",IF(CD4&gt;=0,3,"NAO"))</f>
        <v>3</v>
      </c>
      <c r="CF4" s="122">
        <f t="shared" si="7"/>
        <v>334.33333333333337</v>
      </c>
      <c r="CG4" s="22">
        <f t="shared" ref="CG4:CG13" si="47">IF(AZ4=0," ",IF(CF4&gt;=0,4,"NAO"))</f>
        <v>4</v>
      </c>
      <c r="CH4" s="122">
        <f t="shared" si="8"/>
        <v>294.33333333333337</v>
      </c>
      <c r="CI4" s="22">
        <f t="shared" ref="CI4:CI13" si="48">IF(AZ4=0," ",IF(CH4&gt;=0,5,"NAO"))</f>
        <v>5</v>
      </c>
      <c r="CJ4" s="22">
        <f t="shared" si="9"/>
        <v>14.360529217199558</v>
      </c>
      <c r="CK4" s="22">
        <f t="shared" si="10"/>
        <v>14.360529217199558</v>
      </c>
      <c r="CM4" s="22" t="e">
        <f t="shared" si="11"/>
        <v>#DIV/0!</v>
      </c>
      <c r="CN4" s="22">
        <f t="shared" si="12"/>
        <v>0</v>
      </c>
      <c r="CO4" s="22">
        <f t="shared" si="13"/>
        <v>13.157894736842104</v>
      </c>
      <c r="CP4" s="22">
        <f t="shared" si="14"/>
        <v>0</v>
      </c>
      <c r="CQ4" s="22" t="e">
        <f t="shared" si="15"/>
        <v>#DIV/0!</v>
      </c>
      <c r="CR4" s="22">
        <f t="shared" si="16"/>
        <v>16.666666666666668</v>
      </c>
      <c r="CS4" s="22">
        <f t="shared" si="17"/>
        <v>0</v>
      </c>
      <c r="CT4" s="22">
        <f t="shared" si="18"/>
        <v>0</v>
      </c>
      <c r="CU4" s="22" t="e">
        <f t="shared" si="19"/>
        <v>#DIV/0!</v>
      </c>
      <c r="CV4" s="22" t="e">
        <f t="shared" si="20"/>
        <v>#DIV/0!</v>
      </c>
      <c r="CW4" s="22" t="e">
        <f t="shared" si="21"/>
        <v>#DIV/0!</v>
      </c>
      <c r="CX4" s="22" t="e">
        <f t="shared" si="22"/>
        <v>#DIV/0!</v>
      </c>
      <c r="CY4" s="22">
        <f t="shared" si="23"/>
        <v>33.333333333333336</v>
      </c>
      <c r="CZ4" s="22" t="e">
        <f t="shared" si="24"/>
        <v>#DIV/0!</v>
      </c>
      <c r="DA4" s="22" t="e">
        <f t="shared" si="25"/>
        <v>#DIV/0!</v>
      </c>
      <c r="DB4" s="22">
        <f t="shared" si="26"/>
        <v>17.460317460317462</v>
      </c>
      <c r="DC4" s="22">
        <f t="shared" si="27"/>
        <v>17.460317460317462</v>
      </c>
      <c r="DE4" s="22">
        <f t="shared" ref="DE4:DF13" si="49">COUNTIF(BA4,"&lt;&gt;0")</f>
        <v>0</v>
      </c>
      <c r="DF4" s="22">
        <f t="shared" si="49"/>
        <v>0</v>
      </c>
      <c r="DG4" s="22">
        <f t="shared" ref="DG4:DG13" si="50">COUNTIF(BD4,"&lt;&gt;0")</f>
        <v>1</v>
      </c>
      <c r="DH4" s="22">
        <f t="shared" ref="DH4:DH13" si="51">COUNTIF(BF4,"&lt;&gt;0")</f>
        <v>0</v>
      </c>
      <c r="DI4" s="22">
        <f t="shared" si="28"/>
        <v>0</v>
      </c>
      <c r="DJ4" s="22">
        <f t="shared" si="28"/>
        <v>1</v>
      </c>
      <c r="DK4" s="22">
        <f t="shared" si="28"/>
        <v>0</v>
      </c>
      <c r="DL4" s="22">
        <f t="shared" si="28"/>
        <v>0</v>
      </c>
      <c r="DM4" s="22">
        <f t="shared" si="28"/>
        <v>0</v>
      </c>
      <c r="DN4" s="22">
        <f t="shared" si="29"/>
        <v>0</v>
      </c>
      <c r="DO4" s="22">
        <f t="shared" ref="DO4:DQ13" si="52">COUNTIF(BP4,"&lt;&gt;0")</f>
        <v>0</v>
      </c>
      <c r="DP4" s="22">
        <f t="shared" si="52"/>
        <v>1</v>
      </c>
      <c r="DQ4" s="22">
        <f t="shared" si="52"/>
        <v>0</v>
      </c>
      <c r="DR4" s="22">
        <f t="shared" ref="DR4:DR13" si="53">COUNTIF(BT4,"&lt;&gt;0")</f>
        <v>0</v>
      </c>
      <c r="DS4" s="22">
        <f t="shared" ref="DS4:DS13" si="54">COUNTIF(BV4,"&lt;&gt;0")</f>
        <v>1</v>
      </c>
    </row>
    <row r="5" spans="1:123" s="22" customFormat="1" ht="15.75" thickBot="1">
      <c r="A5" s="102" t="s">
        <v>39</v>
      </c>
      <c r="B5" s="95">
        <v>3</v>
      </c>
      <c r="C5" s="95" t="s">
        <v>157</v>
      </c>
      <c r="D5" s="96" t="s">
        <v>36</v>
      </c>
      <c r="E5" s="31"/>
      <c r="F5" s="31"/>
      <c r="G5" s="31"/>
      <c r="H5" s="31">
        <v>1</v>
      </c>
      <c r="I5" s="31"/>
      <c r="J5" s="31"/>
      <c r="K5" s="31"/>
      <c r="L5" s="31"/>
      <c r="M5" s="31"/>
      <c r="N5" s="31"/>
      <c r="O5" s="31"/>
      <c r="P5" s="31"/>
      <c r="Q5" s="31"/>
      <c r="R5" s="125"/>
      <c r="S5" s="124">
        <v>1</v>
      </c>
      <c r="T5" s="100" t="s">
        <v>36</v>
      </c>
      <c r="U5" s="31"/>
      <c r="V5" s="31"/>
      <c r="W5" s="31">
        <v>1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48"/>
      <c r="AK5" s="92"/>
      <c r="AL5" s="93"/>
      <c r="AM5" s="83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2</v>
      </c>
      <c r="BA5" s="28">
        <f t="shared" si="0"/>
        <v>0</v>
      </c>
      <c r="BB5" s="29">
        <f t="shared" si="0"/>
        <v>0</v>
      </c>
      <c r="BC5" s="29">
        <f t="shared" si="31"/>
        <v>0</v>
      </c>
      <c r="BD5" s="29">
        <f t="shared" si="1"/>
        <v>1</v>
      </c>
      <c r="BE5" s="29">
        <f t="shared" si="32"/>
        <v>1</v>
      </c>
      <c r="BF5" s="29">
        <f t="shared" si="2"/>
        <v>1</v>
      </c>
      <c r="BG5" s="29">
        <f t="shared" si="33"/>
        <v>2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34"/>
        <v>0</v>
      </c>
      <c r="BL5" s="29">
        <f t="shared" si="34"/>
        <v>0</v>
      </c>
      <c r="BM5" s="29">
        <f t="shared" si="35"/>
        <v>0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0</v>
      </c>
      <c r="BU5" s="30">
        <f t="shared" si="5"/>
        <v>1</v>
      </c>
      <c r="BV5" s="30">
        <f t="shared" si="39"/>
        <v>1</v>
      </c>
      <c r="BX5" s="28">
        <f t="shared" si="40"/>
        <v>100</v>
      </c>
      <c r="BY5" s="29">
        <f t="shared" si="41"/>
        <v>0</v>
      </c>
      <c r="BZ5" s="29">
        <f t="shared" si="42"/>
        <v>0</v>
      </c>
      <c r="CA5" s="29">
        <f t="shared" si="43"/>
        <v>0</v>
      </c>
      <c r="CB5" s="29">
        <f t="shared" si="44"/>
        <v>10</v>
      </c>
      <c r="CC5" s="30">
        <f t="shared" si="45"/>
        <v>110</v>
      </c>
      <c r="CD5" s="122">
        <f t="shared" si="6"/>
        <v>-36.666666666666657</v>
      </c>
      <c r="CE5" s="22" t="str">
        <f t="shared" si="46"/>
        <v>NAO</v>
      </c>
      <c r="CF5" s="122">
        <f t="shared" si="7"/>
        <v>-76.666666666666657</v>
      </c>
      <c r="CG5" s="22" t="str">
        <f t="shared" si="47"/>
        <v>NAO</v>
      </c>
      <c r="CH5" s="122">
        <f t="shared" si="8"/>
        <v>-116.66666666666666</v>
      </c>
      <c r="CI5" s="22" t="str">
        <f t="shared" si="48"/>
        <v>NAO</v>
      </c>
      <c r="CJ5" s="22">
        <f t="shared" si="9"/>
        <v>3.0319735391400222</v>
      </c>
      <c r="CK5" s="22">
        <f t="shared" si="10"/>
        <v>3.0319735391400222</v>
      </c>
      <c r="CM5" s="22" t="e">
        <f t="shared" si="11"/>
        <v>#DIV/0!</v>
      </c>
      <c r="CN5" s="22">
        <f t="shared" si="12"/>
        <v>0</v>
      </c>
      <c r="CO5" s="22">
        <f t="shared" si="13"/>
        <v>2.6315789473684212</v>
      </c>
      <c r="CP5" s="22">
        <f t="shared" si="14"/>
        <v>16.666666666666668</v>
      </c>
      <c r="CQ5" s="22" t="e">
        <f t="shared" si="15"/>
        <v>#DIV/0!</v>
      </c>
      <c r="CR5" s="22">
        <f t="shared" si="16"/>
        <v>0</v>
      </c>
      <c r="CS5" s="22">
        <f t="shared" si="17"/>
        <v>0</v>
      </c>
      <c r="CT5" s="22">
        <f t="shared" si="18"/>
        <v>0</v>
      </c>
      <c r="CU5" s="22" t="e">
        <f t="shared" si="19"/>
        <v>#DIV/0!</v>
      </c>
      <c r="CV5" s="22" t="e">
        <f t="shared" si="20"/>
        <v>#DIV/0!</v>
      </c>
      <c r="CW5" s="22" t="e">
        <f t="shared" si="21"/>
        <v>#DIV/0!</v>
      </c>
      <c r="CX5" s="22" t="e">
        <f t="shared" si="22"/>
        <v>#DIV/0!</v>
      </c>
      <c r="CY5" s="22">
        <f t="shared" si="23"/>
        <v>0</v>
      </c>
      <c r="CZ5" s="22" t="e">
        <f t="shared" si="24"/>
        <v>#DIV/0!</v>
      </c>
      <c r="DA5" s="22" t="e">
        <f t="shared" si="25"/>
        <v>#DIV/0!</v>
      </c>
      <c r="DB5" s="22">
        <f t="shared" si="26"/>
        <v>15.873015873015873</v>
      </c>
      <c r="DC5" s="22">
        <f t="shared" si="27"/>
        <v>15.873015873015873</v>
      </c>
      <c r="DE5" s="22">
        <f t="shared" si="49"/>
        <v>0</v>
      </c>
      <c r="DF5" s="22">
        <f t="shared" si="49"/>
        <v>0</v>
      </c>
      <c r="DG5" s="22">
        <f t="shared" si="50"/>
        <v>1</v>
      </c>
      <c r="DH5" s="22">
        <f t="shared" si="51"/>
        <v>1</v>
      </c>
      <c r="DI5" s="22">
        <f t="shared" si="28"/>
        <v>0</v>
      </c>
      <c r="DJ5" s="22">
        <f t="shared" si="28"/>
        <v>0</v>
      </c>
      <c r="DK5" s="22">
        <f t="shared" si="28"/>
        <v>0</v>
      </c>
      <c r="DL5" s="22">
        <f t="shared" si="28"/>
        <v>0</v>
      </c>
      <c r="DM5" s="22">
        <f t="shared" si="28"/>
        <v>0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0</v>
      </c>
      <c r="DS5" s="22">
        <f t="shared" si="54"/>
        <v>1</v>
      </c>
    </row>
    <row r="6" spans="1:123" s="22" customFormat="1" ht="15.75" thickBot="1">
      <c r="A6" s="102" t="s">
        <v>39</v>
      </c>
      <c r="B6" s="95">
        <v>4</v>
      </c>
      <c r="C6" s="95" t="s">
        <v>158</v>
      </c>
      <c r="D6" s="96" t="s">
        <v>36</v>
      </c>
      <c r="E6" s="31"/>
      <c r="F6" s="31"/>
      <c r="G6" s="31"/>
      <c r="H6" s="31"/>
      <c r="I6" s="31"/>
      <c r="J6" s="31"/>
      <c r="K6" s="31">
        <v>3</v>
      </c>
      <c r="L6" s="31"/>
      <c r="M6" s="31"/>
      <c r="N6" s="31"/>
      <c r="O6" s="125"/>
      <c r="P6" s="31"/>
      <c r="Q6" s="31"/>
      <c r="R6" s="31"/>
      <c r="S6" s="124">
        <v>1.1000000000000001</v>
      </c>
      <c r="T6" s="100" t="s">
        <v>36</v>
      </c>
      <c r="U6" s="31"/>
      <c r="V6" s="31"/>
      <c r="W6" s="31">
        <v>1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48"/>
      <c r="AK6" s="90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2</v>
      </c>
      <c r="BA6" s="28">
        <f t="shared" si="0"/>
        <v>0</v>
      </c>
      <c r="BB6" s="29">
        <f t="shared" si="0"/>
        <v>0</v>
      </c>
      <c r="BC6" s="29">
        <f t="shared" si="31"/>
        <v>0</v>
      </c>
      <c r="BD6" s="29">
        <f t="shared" si="1"/>
        <v>1</v>
      </c>
      <c r="BE6" s="29">
        <f t="shared" si="32"/>
        <v>1</v>
      </c>
      <c r="BF6" s="29">
        <f t="shared" si="2"/>
        <v>0</v>
      </c>
      <c r="BG6" s="29">
        <f t="shared" si="33"/>
        <v>1</v>
      </c>
      <c r="BH6" s="29">
        <f t="shared" si="3"/>
        <v>0</v>
      </c>
      <c r="BI6" s="29">
        <f t="shared" si="3"/>
        <v>0</v>
      </c>
      <c r="BJ6" s="29">
        <f t="shared" si="3"/>
        <v>3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0</v>
      </c>
      <c r="BP6" s="29">
        <f t="shared" si="36"/>
        <v>0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0</v>
      </c>
      <c r="BU6" s="30">
        <f t="shared" si="5"/>
        <v>1.1000000000000001</v>
      </c>
      <c r="BV6" s="30">
        <f t="shared" si="39"/>
        <v>1.1000000000000001</v>
      </c>
      <c r="BX6" s="28">
        <f t="shared" si="40"/>
        <v>60</v>
      </c>
      <c r="BY6" s="29">
        <f t="shared" si="41"/>
        <v>0</v>
      </c>
      <c r="BZ6" s="29">
        <f t="shared" si="42"/>
        <v>15</v>
      </c>
      <c r="CA6" s="29">
        <f t="shared" si="43"/>
        <v>0</v>
      </c>
      <c r="CB6" s="29">
        <f t="shared" si="44"/>
        <v>11</v>
      </c>
      <c r="CC6" s="30">
        <f t="shared" si="45"/>
        <v>86</v>
      </c>
      <c r="CD6" s="122">
        <f t="shared" si="6"/>
        <v>-60.666666666666657</v>
      </c>
      <c r="CE6" s="22" t="str">
        <f t="shared" si="46"/>
        <v>NAO</v>
      </c>
      <c r="CF6" s="122">
        <f t="shared" si="7"/>
        <v>-100.66666666666666</v>
      </c>
      <c r="CG6" s="22" t="str">
        <f t="shared" si="47"/>
        <v>NAO</v>
      </c>
      <c r="CH6" s="122">
        <f t="shared" si="8"/>
        <v>-140.66666666666666</v>
      </c>
      <c r="CI6" s="22" t="str">
        <f t="shared" si="48"/>
        <v>NAO</v>
      </c>
      <c r="CJ6" s="22">
        <f t="shared" si="9"/>
        <v>2.3704520396912896</v>
      </c>
      <c r="CK6" s="22">
        <f t="shared" si="10"/>
        <v>2.3704520396912896</v>
      </c>
      <c r="CM6" s="22" t="e">
        <f t="shared" si="11"/>
        <v>#DIV/0!</v>
      </c>
      <c r="CN6" s="22">
        <f t="shared" si="12"/>
        <v>0</v>
      </c>
      <c r="CO6" s="22">
        <f t="shared" si="13"/>
        <v>2.6315789473684212</v>
      </c>
      <c r="CP6" s="22">
        <f t="shared" si="14"/>
        <v>0</v>
      </c>
      <c r="CQ6" s="22" t="e">
        <f t="shared" si="15"/>
        <v>#DIV/0!</v>
      </c>
      <c r="CR6" s="22">
        <f t="shared" si="16"/>
        <v>0</v>
      </c>
      <c r="CS6" s="22">
        <f t="shared" si="17"/>
        <v>60</v>
      </c>
      <c r="CT6" s="22">
        <f t="shared" si="18"/>
        <v>0</v>
      </c>
      <c r="CU6" s="22" t="e">
        <f t="shared" si="19"/>
        <v>#DIV/0!</v>
      </c>
      <c r="CV6" s="22" t="e">
        <f t="shared" si="20"/>
        <v>#DIV/0!</v>
      </c>
      <c r="CW6" s="22" t="e">
        <f t="shared" si="21"/>
        <v>#DIV/0!</v>
      </c>
      <c r="CX6" s="22" t="e">
        <f t="shared" si="22"/>
        <v>#DIV/0!</v>
      </c>
      <c r="CY6" s="22">
        <f t="shared" si="23"/>
        <v>0</v>
      </c>
      <c r="CZ6" s="22" t="e">
        <f t="shared" si="24"/>
        <v>#DIV/0!</v>
      </c>
      <c r="DA6" s="22" t="e">
        <f t="shared" si="25"/>
        <v>#DIV/0!</v>
      </c>
      <c r="DB6" s="22">
        <f t="shared" si="26"/>
        <v>17.460317460317462</v>
      </c>
      <c r="DC6" s="22">
        <f t="shared" si="27"/>
        <v>17.460317460317462</v>
      </c>
      <c r="DE6" s="22">
        <f t="shared" si="49"/>
        <v>0</v>
      </c>
      <c r="DF6" s="22">
        <f t="shared" si="49"/>
        <v>0</v>
      </c>
      <c r="DG6" s="22">
        <f t="shared" si="50"/>
        <v>1</v>
      </c>
      <c r="DH6" s="22">
        <f t="shared" si="51"/>
        <v>0</v>
      </c>
      <c r="DI6" s="22">
        <f t="shared" si="28"/>
        <v>0</v>
      </c>
      <c r="DJ6" s="22">
        <f t="shared" si="28"/>
        <v>0</v>
      </c>
      <c r="DK6" s="22">
        <f t="shared" si="28"/>
        <v>1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0</v>
      </c>
      <c r="DP6" s="22">
        <f t="shared" si="52"/>
        <v>0</v>
      </c>
      <c r="DQ6" s="22">
        <f t="shared" si="52"/>
        <v>0</v>
      </c>
      <c r="DR6" s="22">
        <f t="shared" si="53"/>
        <v>0</v>
      </c>
      <c r="DS6" s="22">
        <f t="shared" si="54"/>
        <v>1</v>
      </c>
    </row>
    <row r="7" spans="1:123" s="22" customFormat="1" ht="15.75" thickBot="1">
      <c r="A7" s="102" t="s">
        <v>39</v>
      </c>
      <c r="B7" s="95">
        <v>5</v>
      </c>
      <c r="C7" s="95" t="s">
        <v>159</v>
      </c>
      <c r="D7" s="96" t="s">
        <v>36</v>
      </c>
      <c r="E7" s="31"/>
      <c r="F7" s="31"/>
      <c r="G7" s="31"/>
      <c r="H7" s="31">
        <v>1</v>
      </c>
      <c r="I7" s="31"/>
      <c r="J7" s="31"/>
      <c r="K7" s="31"/>
      <c r="L7" s="31"/>
      <c r="M7" s="31"/>
      <c r="N7" s="31"/>
      <c r="O7" s="31"/>
      <c r="P7" s="31"/>
      <c r="Q7" s="31"/>
      <c r="R7" s="125"/>
      <c r="S7" s="124">
        <v>1</v>
      </c>
      <c r="T7" s="100" t="s">
        <v>36</v>
      </c>
      <c r="U7" s="31"/>
      <c r="V7" s="31"/>
      <c r="W7" s="31">
        <v>1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48"/>
      <c r="AK7" s="90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2</v>
      </c>
      <c r="BA7" s="28">
        <f t="shared" si="0"/>
        <v>0</v>
      </c>
      <c r="BB7" s="29">
        <f t="shared" si="0"/>
        <v>0</v>
      </c>
      <c r="BC7" s="29">
        <f t="shared" si="31"/>
        <v>0</v>
      </c>
      <c r="BD7" s="29">
        <f t="shared" si="1"/>
        <v>1</v>
      </c>
      <c r="BE7" s="29">
        <f t="shared" si="32"/>
        <v>1</v>
      </c>
      <c r="BF7" s="29">
        <f t="shared" si="2"/>
        <v>1</v>
      </c>
      <c r="BG7" s="29">
        <f t="shared" si="33"/>
        <v>2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0</v>
      </c>
      <c r="BP7" s="29">
        <f t="shared" si="36"/>
        <v>0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1</v>
      </c>
      <c r="BV7" s="30">
        <f t="shared" si="39"/>
        <v>1</v>
      </c>
      <c r="BX7" s="28">
        <f t="shared" si="40"/>
        <v>100</v>
      </c>
      <c r="BY7" s="29">
        <f t="shared" si="41"/>
        <v>0</v>
      </c>
      <c r="BZ7" s="29">
        <f t="shared" si="42"/>
        <v>0</v>
      </c>
      <c r="CA7" s="29">
        <f t="shared" si="43"/>
        <v>0</v>
      </c>
      <c r="CB7" s="29">
        <f t="shared" si="44"/>
        <v>10</v>
      </c>
      <c r="CC7" s="30">
        <f t="shared" si="45"/>
        <v>110</v>
      </c>
      <c r="CD7" s="122">
        <f t="shared" si="6"/>
        <v>-36.666666666666657</v>
      </c>
      <c r="CE7" s="22" t="str">
        <f t="shared" si="46"/>
        <v>NAO</v>
      </c>
      <c r="CF7" s="122">
        <f t="shared" si="7"/>
        <v>-76.666666666666657</v>
      </c>
      <c r="CG7" s="22" t="str">
        <f t="shared" si="47"/>
        <v>NAO</v>
      </c>
      <c r="CH7" s="122">
        <f t="shared" si="8"/>
        <v>-116.66666666666666</v>
      </c>
      <c r="CI7" s="22" t="str">
        <f t="shared" si="48"/>
        <v>NAO</v>
      </c>
      <c r="CJ7" s="22">
        <f t="shared" si="9"/>
        <v>3.0319735391400222</v>
      </c>
      <c r="CK7" s="22">
        <f t="shared" si="10"/>
        <v>3.0319735391400222</v>
      </c>
      <c r="CM7" s="22" t="e">
        <f t="shared" si="11"/>
        <v>#DIV/0!</v>
      </c>
      <c r="CN7" s="22">
        <f t="shared" si="12"/>
        <v>0</v>
      </c>
      <c r="CO7" s="22">
        <f t="shared" si="13"/>
        <v>2.6315789473684212</v>
      </c>
      <c r="CP7" s="22">
        <f t="shared" si="14"/>
        <v>16.666666666666668</v>
      </c>
      <c r="CQ7" s="22" t="e">
        <f t="shared" si="15"/>
        <v>#DIV/0!</v>
      </c>
      <c r="CR7" s="22">
        <f t="shared" si="16"/>
        <v>0</v>
      </c>
      <c r="CS7" s="22">
        <f t="shared" si="17"/>
        <v>0</v>
      </c>
      <c r="CT7" s="22">
        <f t="shared" si="18"/>
        <v>0</v>
      </c>
      <c r="CU7" s="22" t="e">
        <f t="shared" si="19"/>
        <v>#DIV/0!</v>
      </c>
      <c r="CV7" s="22" t="e">
        <f t="shared" si="20"/>
        <v>#DIV/0!</v>
      </c>
      <c r="CW7" s="22" t="e">
        <f t="shared" si="21"/>
        <v>#DIV/0!</v>
      </c>
      <c r="CX7" s="22" t="e">
        <f t="shared" si="22"/>
        <v>#DIV/0!</v>
      </c>
      <c r="CY7" s="22">
        <f t="shared" si="23"/>
        <v>0</v>
      </c>
      <c r="CZ7" s="22" t="e">
        <f t="shared" si="24"/>
        <v>#DIV/0!</v>
      </c>
      <c r="DA7" s="22" t="e">
        <f t="shared" si="25"/>
        <v>#DIV/0!</v>
      </c>
      <c r="DB7" s="22">
        <f t="shared" si="26"/>
        <v>15.873015873015873</v>
      </c>
      <c r="DC7" s="22">
        <f t="shared" si="27"/>
        <v>15.873015873015873</v>
      </c>
      <c r="DE7" s="22">
        <f t="shared" si="49"/>
        <v>0</v>
      </c>
      <c r="DF7" s="22">
        <f t="shared" si="49"/>
        <v>0</v>
      </c>
      <c r="DG7" s="22">
        <f t="shared" si="50"/>
        <v>1</v>
      </c>
      <c r="DH7" s="22">
        <f t="shared" si="51"/>
        <v>1</v>
      </c>
      <c r="DI7" s="22">
        <f t="shared" si="28"/>
        <v>0</v>
      </c>
      <c r="DJ7" s="22">
        <f t="shared" si="28"/>
        <v>0</v>
      </c>
      <c r="DK7" s="22">
        <f t="shared" si="28"/>
        <v>0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0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1</v>
      </c>
    </row>
    <row r="8" spans="1:123" s="22" customFormat="1" ht="15.75" thickBot="1">
      <c r="A8" s="102" t="s">
        <v>39</v>
      </c>
      <c r="B8" s="95">
        <v>6</v>
      </c>
      <c r="C8" s="95" t="s">
        <v>160</v>
      </c>
      <c r="D8" s="96" t="s">
        <v>36</v>
      </c>
      <c r="E8" s="31"/>
      <c r="F8" s="31"/>
      <c r="G8" s="31">
        <v>3</v>
      </c>
      <c r="H8" s="31">
        <v>1</v>
      </c>
      <c r="I8" s="31"/>
      <c r="J8" s="31">
        <v>2</v>
      </c>
      <c r="K8" s="31"/>
      <c r="L8" s="31"/>
      <c r="M8" s="31"/>
      <c r="N8" s="31"/>
      <c r="O8" s="31"/>
      <c r="P8" s="31"/>
      <c r="Q8" s="31"/>
      <c r="R8" s="31"/>
      <c r="S8" s="31"/>
      <c r="T8" s="100" t="s">
        <v>36</v>
      </c>
      <c r="U8" s="31"/>
      <c r="V8" s="31"/>
      <c r="W8" s="31">
        <v>3</v>
      </c>
      <c r="X8" s="31"/>
      <c r="Y8" s="31"/>
      <c r="Z8" s="31"/>
      <c r="AA8" s="31"/>
      <c r="AB8" s="31"/>
      <c r="AC8" s="31"/>
      <c r="AD8" s="31"/>
      <c r="AE8" s="31"/>
      <c r="AF8" s="31">
        <v>1</v>
      </c>
      <c r="AG8" s="31"/>
      <c r="AH8" s="31"/>
      <c r="AI8" s="31"/>
      <c r="AJ8" s="48"/>
      <c r="AK8" s="90"/>
      <c r="AL8" s="31"/>
      <c r="AM8" s="93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2</v>
      </c>
      <c r="BA8" s="28">
        <f t="shared" si="0"/>
        <v>0</v>
      </c>
      <c r="BB8" s="29">
        <f t="shared" si="0"/>
        <v>0</v>
      </c>
      <c r="BC8" s="29">
        <f t="shared" si="31"/>
        <v>0</v>
      </c>
      <c r="BD8" s="29">
        <f t="shared" si="1"/>
        <v>6</v>
      </c>
      <c r="BE8" s="29">
        <f t="shared" si="32"/>
        <v>6</v>
      </c>
      <c r="BF8" s="29">
        <f t="shared" si="2"/>
        <v>1</v>
      </c>
      <c r="BG8" s="29">
        <f t="shared" si="33"/>
        <v>7</v>
      </c>
      <c r="BH8" s="29">
        <f t="shared" si="3"/>
        <v>0</v>
      </c>
      <c r="BI8" s="29">
        <f t="shared" si="3"/>
        <v>2</v>
      </c>
      <c r="BJ8" s="29">
        <f t="shared" si="3"/>
        <v>0</v>
      </c>
      <c r="BK8" s="29">
        <f t="shared" si="34"/>
        <v>0</v>
      </c>
      <c r="BL8" s="29">
        <f t="shared" si="34"/>
        <v>0</v>
      </c>
      <c r="BM8" s="29">
        <f t="shared" si="35"/>
        <v>0</v>
      </c>
      <c r="BN8" s="29">
        <f t="shared" si="4"/>
        <v>0</v>
      </c>
      <c r="BO8" s="29">
        <f t="shared" si="4"/>
        <v>0</v>
      </c>
      <c r="BP8" s="29">
        <f t="shared" si="36"/>
        <v>0</v>
      </c>
      <c r="BQ8" s="29">
        <f t="shared" si="37"/>
        <v>1</v>
      </c>
      <c r="BR8" s="29">
        <f t="shared" si="37"/>
        <v>0</v>
      </c>
      <c r="BS8" s="29">
        <f t="shared" si="38"/>
        <v>1</v>
      </c>
      <c r="BT8" s="29">
        <f t="shared" si="5"/>
        <v>0</v>
      </c>
      <c r="BU8" s="30">
        <f t="shared" si="5"/>
        <v>0</v>
      </c>
      <c r="BV8" s="30">
        <f t="shared" si="39"/>
        <v>0</v>
      </c>
      <c r="BX8" s="28">
        <f t="shared" si="40"/>
        <v>400</v>
      </c>
      <c r="BY8" s="29">
        <f t="shared" si="41"/>
        <v>20</v>
      </c>
      <c r="BZ8" s="29">
        <f t="shared" si="42"/>
        <v>0</v>
      </c>
      <c r="CA8" s="29">
        <f t="shared" si="43"/>
        <v>0</v>
      </c>
      <c r="CB8" s="29">
        <f t="shared" si="44"/>
        <v>100</v>
      </c>
      <c r="CC8" s="30">
        <f t="shared" si="45"/>
        <v>520</v>
      </c>
      <c r="CD8" s="122">
        <f t="shared" si="6"/>
        <v>373.33333333333337</v>
      </c>
      <c r="CE8" s="22">
        <f t="shared" si="46"/>
        <v>3</v>
      </c>
      <c r="CF8" s="122">
        <f t="shared" si="7"/>
        <v>333.33333333333337</v>
      </c>
      <c r="CG8" s="22">
        <f t="shared" si="47"/>
        <v>4</v>
      </c>
      <c r="CH8" s="122">
        <f t="shared" si="8"/>
        <v>293.33333333333337</v>
      </c>
      <c r="CI8" s="22">
        <f t="shared" si="48"/>
        <v>5</v>
      </c>
      <c r="CJ8" s="22">
        <f t="shared" si="9"/>
        <v>14.332965821389196</v>
      </c>
      <c r="CK8" s="22">
        <f t="shared" si="10"/>
        <v>14.332965821389196</v>
      </c>
      <c r="CM8" s="22" t="e">
        <f t="shared" si="11"/>
        <v>#DIV/0!</v>
      </c>
      <c r="CN8" s="22">
        <f t="shared" si="12"/>
        <v>0</v>
      </c>
      <c r="CO8" s="22">
        <f t="shared" si="13"/>
        <v>15.789473684210526</v>
      </c>
      <c r="CP8" s="22">
        <f t="shared" si="14"/>
        <v>16.666666666666668</v>
      </c>
      <c r="CQ8" s="22" t="e">
        <f t="shared" si="15"/>
        <v>#DIV/0!</v>
      </c>
      <c r="CR8" s="22">
        <f t="shared" si="16"/>
        <v>33.333333333333336</v>
      </c>
      <c r="CS8" s="22">
        <f t="shared" si="17"/>
        <v>0</v>
      </c>
      <c r="CT8" s="22">
        <f t="shared" si="18"/>
        <v>0</v>
      </c>
      <c r="CU8" s="22" t="e">
        <f t="shared" si="19"/>
        <v>#DIV/0!</v>
      </c>
      <c r="CV8" s="22" t="e">
        <f t="shared" si="20"/>
        <v>#DIV/0!</v>
      </c>
      <c r="CW8" s="22" t="e">
        <f t="shared" si="21"/>
        <v>#DIV/0!</v>
      </c>
      <c r="CX8" s="22" t="e">
        <f t="shared" si="22"/>
        <v>#DIV/0!</v>
      </c>
      <c r="CY8" s="22">
        <f t="shared" si="23"/>
        <v>16.666666666666668</v>
      </c>
      <c r="CZ8" s="22" t="e">
        <f t="shared" si="24"/>
        <v>#DIV/0!</v>
      </c>
      <c r="DA8" s="22" t="e">
        <f t="shared" si="25"/>
        <v>#DIV/0!</v>
      </c>
      <c r="DB8" s="22">
        <f t="shared" si="26"/>
        <v>0</v>
      </c>
      <c r="DC8" s="22">
        <f t="shared" si="27"/>
        <v>0</v>
      </c>
      <c r="DE8" s="22">
        <f t="shared" si="49"/>
        <v>0</v>
      </c>
      <c r="DF8" s="22">
        <f t="shared" si="49"/>
        <v>0</v>
      </c>
      <c r="DG8" s="22">
        <f t="shared" si="50"/>
        <v>1</v>
      </c>
      <c r="DH8" s="22">
        <f t="shared" si="51"/>
        <v>1</v>
      </c>
      <c r="DI8" s="22">
        <f t="shared" si="28"/>
        <v>0</v>
      </c>
      <c r="DJ8" s="22">
        <f t="shared" si="28"/>
        <v>1</v>
      </c>
      <c r="DK8" s="22">
        <f t="shared" si="28"/>
        <v>0</v>
      </c>
      <c r="DL8" s="22">
        <f t="shared" si="28"/>
        <v>0</v>
      </c>
      <c r="DM8" s="22">
        <f t="shared" si="28"/>
        <v>0</v>
      </c>
      <c r="DN8" s="22">
        <f t="shared" si="29"/>
        <v>0</v>
      </c>
      <c r="DO8" s="22">
        <f t="shared" si="52"/>
        <v>0</v>
      </c>
      <c r="DP8" s="22">
        <f t="shared" si="52"/>
        <v>1</v>
      </c>
      <c r="DQ8" s="22">
        <f t="shared" si="52"/>
        <v>0</v>
      </c>
      <c r="DR8" s="22">
        <f t="shared" si="53"/>
        <v>0</v>
      </c>
      <c r="DS8" s="22">
        <f t="shared" si="54"/>
        <v>0</v>
      </c>
    </row>
    <row r="9" spans="1:123" s="22" customFormat="1" ht="15.75" thickBot="1">
      <c r="A9" s="102" t="s">
        <v>39</v>
      </c>
      <c r="B9" s="95">
        <v>7</v>
      </c>
      <c r="C9" s="95" t="s">
        <v>161</v>
      </c>
      <c r="D9" s="96" t="s">
        <v>36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125"/>
      <c r="S9" s="124">
        <v>1.1000000000000001</v>
      </c>
      <c r="T9" s="100" t="s">
        <v>36</v>
      </c>
      <c r="U9" s="31"/>
      <c r="V9" s="31"/>
      <c r="W9" s="31">
        <v>4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48"/>
      <c r="AK9" s="90"/>
      <c r="AL9" s="31"/>
      <c r="AM9" s="83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2</v>
      </c>
      <c r="BA9" s="28">
        <f t="shared" si="0"/>
        <v>0</v>
      </c>
      <c r="BB9" s="29">
        <f t="shared" si="0"/>
        <v>0</v>
      </c>
      <c r="BC9" s="29">
        <f t="shared" si="31"/>
        <v>0</v>
      </c>
      <c r="BD9" s="29">
        <f t="shared" si="1"/>
        <v>4</v>
      </c>
      <c r="BE9" s="29">
        <f t="shared" si="32"/>
        <v>4</v>
      </c>
      <c r="BF9" s="29">
        <f t="shared" si="2"/>
        <v>0</v>
      </c>
      <c r="BG9" s="29">
        <f t="shared" si="33"/>
        <v>4</v>
      </c>
      <c r="BH9" s="29">
        <f t="shared" si="3"/>
        <v>0</v>
      </c>
      <c r="BI9" s="29">
        <f t="shared" si="3"/>
        <v>0</v>
      </c>
      <c r="BJ9" s="29">
        <f t="shared" si="3"/>
        <v>0</v>
      </c>
      <c r="BK9" s="29">
        <f t="shared" si="34"/>
        <v>0</v>
      </c>
      <c r="BL9" s="29">
        <f t="shared" si="34"/>
        <v>0</v>
      </c>
      <c r="BM9" s="29">
        <f t="shared" si="35"/>
        <v>0</v>
      </c>
      <c r="BN9" s="29">
        <f t="shared" si="4"/>
        <v>0</v>
      </c>
      <c r="BO9" s="29">
        <f t="shared" si="4"/>
        <v>0</v>
      </c>
      <c r="BP9" s="29">
        <f t="shared" si="36"/>
        <v>0</v>
      </c>
      <c r="BQ9" s="29">
        <f t="shared" si="37"/>
        <v>0</v>
      </c>
      <c r="BR9" s="29">
        <f t="shared" si="37"/>
        <v>0</v>
      </c>
      <c r="BS9" s="29">
        <f t="shared" si="38"/>
        <v>0</v>
      </c>
      <c r="BT9" s="29">
        <f t="shared" si="5"/>
        <v>0</v>
      </c>
      <c r="BU9" s="30">
        <f t="shared" si="5"/>
        <v>1.1000000000000001</v>
      </c>
      <c r="BV9" s="30">
        <f t="shared" si="39"/>
        <v>1.1000000000000001</v>
      </c>
      <c r="BX9" s="28">
        <f t="shared" si="40"/>
        <v>240</v>
      </c>
      <c r="BY9" s="29">
        <f t="shared" si="41"/>
        <v>0</v>
      </c>
      <c r="BZ9" s="29">
        <f t="shared" si="42"/>
        <v>0</v>
      </c>
      <c r="CA9" s="29">
        <f t="shared" si="43"/>
        <v>0</v>
      </c>
      <c r="CB9" s="29">
        <f t="shared" si="44"/>
        <v>11</v>
      </c>
      <c r="CC9" s="30">
        <f t="shared" si="45"/>
        <v>251</v>
      </c>
      <c r="CD9" s="122">
        <f t="shared" si="6"/>
        <v>104.33333333333334</v>
      </c>
      <c r="CE9" s="22">
        <f t="shared" si="46"/>
        <v>3</v>
      </c>
      <c r="CF9" s="122">
        <f t="shared" si="7"/>
        <v>64.333333333333343</v>
      </c>
      <c r="CG9" s="22">
        <f t="shared" si="47"/>
        <v>4</v>
      </c>
      <c r="CH9" s="122">
        <f t="shared" si="8"/>
        <v>24.333333333333343</v>
      </c>
      <c r="CI9" s="22">
        <f t="shared" si="48"/>
        <v>5</v>
      </c>
      <c r="CJ9" s="22">
        <f t="shared" si="9"/>
        <v>6.9184123484013229</v>
      </c>
      <c r="CK9" s="22">
        <f t="shared" si="10"/>
        <v>6.9184123484013229</v>
      </c>
      <c r="CM9" s="22" t="e">
        <f t="shared" si="11"/>
        <v>#DIV/0!</v>
      </c>
      <c r="CN9" s="22">
        <f t="shared" si="12"/>
        <v>0</v>
      </c>
      <c r="CO9" s="22">
        <f t="shared" si="13"/>
        <v>10.526315789473685</v>
      </c>
      <c r="CP9" s="22">
        <f t="shared" si="14"/>
        <v>0</v>
      </c>
      <c r="CQ9" s="22" t="e">
        <f t="shared" si="15"/>
        <v>#DIV/0!</v>
      </c>
      <c r="CR9" s="22">
        <f t="shared" si="16"/>
        <v>0</v>
      </c>
      <c r="CS9" s="22">
        <f t="shared" si="17"/>
        <v>0</v>
      </c>
      <c r="CT9" s="22">
        <f t="shared" si="18"/>
        <v>0</v>
      </c>
      <c r="CU9" s="22" t="e">
        <f t="shared" si="19"/>
        <v>#DIV/0!</v>
      </c>
      <c r="CV9" s="22" t="e">
        <f t="shared" si="20"/>
        <v>#DIV/0!</v>
      </c>
      <c r="CW9" s="22" t="e">
        <f t="shared" si="21"/>
        <v>#DIV/0!</v>
      </c>
      <c r="CX9" s="22" t="e">
        <f t="shared" si="22"/>
        <v>#DIV/0!</v>
      </c>
      <c r="CY9" s="22">
        <f t="shared" si="23"/>
        <v>0</v>
      </c>
      <c r="CZ9" s="22" t="e">
        <f t="shared" si="24"/>
        <v>#DIV/0!</v>
      </c>
      <c r="DA9" s="22" t="e">
        <f t="shared" si="25"/>
        <v>#DIV/0!</v>
      </c>
      <c r="DB9" s="22">
        <f t="shared" si="26"/>
        <v>17.460317460317462</v>
      </c>
      <c r="DC9" s="22">
        <f t="shared" si="27"/>
        <v>17.460317460317462</v>
      </c>
      <c r="DE9" s="22">
        <f t="shared" si="49"/>
        <v>0</v>
      </c>
      <c r="DF9" s="22">
        <f t="shared" si="49"/>
        <v>0</v>
      </c>
      <c r="DG9" s="22">
        <f t="shared" si="50"/>
        <v>1</v>
      </c>
      <c r="DH9" s="22">
        <f t="shared" si="51"/>
        <v>0</v>
      </c>
      <c r="DI9" s="22">
        <f t="shared" si="28"/>
        <v>0</v>
      </c>
      <c r="DJ9" s="22">
        <f t="shared" si="28"/>
        <v>0</v>
      </c>
      <c r="DK9" s="22">
        <f t="shared" si="28"/>
        <v>0</v>
      </c>
      <c r="DL9" s="22">
        <f t="shared" si="28"/>
        <v>0</v>
      </c>
      <c r="DM9" s="22">
        <f t="shared" si="28"/>
        <v>0</v>
      </c>
      <c r="DN9" s="22">
        <f t="shared" si="29"/>
        <v>0</v>
      </c>
      <c r="DO9" s="22">
        <f t="shared" si="52"/>
        <v>0</v>
      </c>
      <c r="DP9" s="22">
        <f t="shared" si="52"/>
        <v>0</v>
      </c>
      <c r="DQ9" s="22">
        <f t="shared" si="52"/>
        <v>0</v>
      </c>
      <c r="DR9" s="22">
        <f t="shared" si="53"/>
        <v>0</v>
      </c>
      <c r="DS9" s="22">
        <f t="shared" si="54"/>
        <v>1</v>
      </c>
    </row>
    <row r="10" spans="1:123" s="22" customFormat="1" ht="15.75" thickBot="1">
      <c r="A10" s="102" t="s">
        <v>39</v>
      </c>
      <c r="B10" s="95">
        <v>8</v>
      </c>
      <c r="C10" s="95" t="s">
        <v>162</v>
      </c>
      <c r="D10" s="96" t="s">
        <v>36</v>
      </c>
      <c r="E10" s="31"/>
      <c r="F10" s="31"/>
      <c r="G10" s="31"/>
      <c r="H10" s="31">
        <v>1</v>
      </c>
      <c r="I10" s="31"/>
      <c r="J10" s="31"/>
      <c r="K10" s="31">
        <v>1</v>
      </c>
      <c r="L10" s="125"/>
      <c r="M10" s="31"/>
      <c r="N10" s="31"/>
      <c r="O10" s="31"/>
      <c r="P10" s="31"/>
      <c r="Q10" s="31"/>
      <c r="R10" s="125"/>
      <c r="S10" s="124">
        <v>1</v>
      </c>
      <c r="T10" s="100" t="s">
        <v>36</v>
      </c>
      <c r="U10" s="31"/>
      <c r="V10" s="31"/>
      <c r="W10" s="31">
        <v>3</v>
      </c>
      <c r="X10" s="31"/>
      <c r="Y10" s="31"/>
      <c r="Z10" s="31"/>
      <c r="AA10" s="31"/>
      <c r="AB10" s="31">
        <v>1</v>
      </c>
      <c r="AC10" s="31"/>
      <c r="AD10" s="31"/>
      <c r="AE10" s="31"/>
      <c r="AF10" s="31"/>
      <c r="AG10" s="31"/>
      <c r="AH10" s="31"/>
      <c r="AI10" s="31"/>
      <c r="AJ10" s="48"/>
      <c r="AK10" s="90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2</v>
      </c>
      <c r="BA10" s="28">
        <f t="shared" si="0"/>
        <v>0</v>
      </c>
      <c r="BB10" s="29">
        <f t="shared" si="0"/>
        <v>0</v>
      </c>
      <c r="BC10" s="29">
        <f t="shared" si="31"/>
        <v>0</v>
      </c>
      <c r="BD10" s="29">
        <f t="shared" si="1"/>
        <v>3</v>
      </c>
      <c r="BE10" s="29">
        <f t="shared" si="32"/>
        <v>3</v>
      </c>
      <c r="BF10" s="29">
        <f t="shared" si="2"/>
        <v>1</v>
      </c>
      <c r="BG10" s="29">
        <f t="shared" si="33"/>
        <v>4</v>
      </c>
      <c r="BH10" s="29">
        <f t="shared" si="3"/>
        <v>0</v>
      </c>
      <c r="BI10" s="29">
        <f t="shared" si="3"/>
        <v>0</v>
      </c>
      <c r="BJ10" s="29">
        <f t="shared" si="3"/>
        <v>1</v>
      </c>
      <c r="BK10" s="29">
        <f t="shared" si="34"/>
        <v>1</v>
      </c>
      <c r="BL10" s="29">
        <f t="shared" si="34"/>
        <v>0</v>
      </c>
      <c r="BM10" s="29">
        <f t="shared" si="35"/>
        <v>1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1</v>
      </c>
      <c r="BV10" s="30">
        <f t="shared" si="39"/>
        <v>1</v>
      </c>
      <c r="BX10" s="28">
        <f t="shared" si="40"/>
        <v>220</v>
      </c>
      <c r="BY10" s="29">
        <f t="shared" si="41"/>
        <v>0</v>
      </c>
      <c r="BZ10" s="29">
        <f t="shared" si="42"/>
        <v>5</v>
      </c>
      <c r="CA10" s="29">
        <f t="shared" si="43"/>
        <v>200</v>
      </c>
      <c r="CB10" s="29">
        <f t="shared" si="44"/>
        <v>10</v>
      </c>
      <c r="CC10" s="30">
        <f t="shared" si="45"/>
        <v>435</v>
      </c>
      <c r="CD10" s="122">
        <f t="shared" si="6"/>
        <v>288.33333333333337</v>
      </c>
      <c r="CE10" s="22">
        <f t="shared" si="46"/>
        <v>3</v>
      </c>
      <c r="CF10" s="122">
        <f t="shared" si="7"/>
        <v>248.33333333333334</v>
      </c>
      <c r="CG10" s="22">
        <f t="shared" si="47"/>
        <v>4</v>
      </c>
      <c r="CH10" s="122">
        <f t="shared" si="8"/>
        <v>208.33333333333334</v>
      </c>
      <c r="CI10" s="22">
        <f t="shared" si="48"/>
        <v>5</v>
      </c>
      <c r="CJ10" s="22">
        <f t="shared" si="9"/>
        <v>11.990077177508269</v>
      </c>
      <c r="CK10" s="22">
        <f t="shared" si="10"/>
        <v>11.990077177508269</v>
      </c>
      <c r="CM10" s="22" t="e">
        <f t="shared" si="11"/>
        <v>#DIV/0!</v>
      </c>
      <c r="CN10" s="22">
        <f t="shared" si="12"/>
        <v>0</v>
      </c>
      <c r="CO10" s="22">
        <f t="shared" si="13"/>
        <v>7.8947368421052628</v>
      </c>
      <c r="CP10" s="22">
        <f t="shared" si="14"/>
        <v>16.666666666666668</v>
      </c>
      <c r="CQ10" s="22" t="e">
        <f t="shared" si="15"/>
        <v>#DIV/0!</v>
      </c>
      <c r="CR10" s="22">
        <f t="shared" si="16"/>
        <v>0</v>
      </c>
      <c r="CS10" s="22">
        <f t="shared" si="17"/>
        <v>20</v>
      </c>
      <c r="CT10" s="22">
        <f t="shared" si="18"/>
        <v>100</v>
      </c>
      <c r="CU10" s="22" t="e">
        <f t="shared" si="19"/>
        <v>#DIV/0!</v>
      </c>
      <c r="CV10" s="22" t="e">
        <f t="shared" si="20"/>
        <v>#DIV/0!</v>
      </c>
      <c r="CW10" s="22" t="e">
        <f t="shared" si="21"/>
        <v>#DIV/0!</v>
      </c>
      <c r="CX10" s="22" t="e">
        <f t="shared" si="22"/>
        <v>#DIV/0!</v>
      </c>
      <c r="CY10" s="22">
        <f t="shared" si="23"/>
        <v>0</v>
      </c>
      <c r="CZ10" s="22" t="e">
        <f t="shared" si="24"/>
        <v>#DIV/0!</v>
      </c>
      <c r="DA10" s="22" t="e">
        <f t="shared" si="25"/>
        <v>#DIV/0!</v>
      </c>
      <c r="DB10" s="22">
        <f t="shared" si="26"/>
        <v>15.873015873015873</v>
      </c>
      <c r="DC10" s="22">
        <f t="shared" si="27"/>
        <v>15.873015873015873</v>
      </c>
      <c r="DE10" s="22">
        <f t="shared" si="49"/>
        <v>0</v>
      </c>
      <c r="DF10" s="22">
        <f t="shared" si="49"/>
        <v>0</v>
      </c>
      <c r="DG10" s="22">
        <f t="shared" si="50"/>
        <v>1</v>
      </c>
      <c r="DH10" s="22">
        <f t="shared" si="51"/>
        <v>1</v>
      </c>
      <c r="DI10" s="22">
        <f t="shared" si="28"/>
        <v>0</v>
      </c>
      <c r="DJ10" s="22">
        <f t="shared" si="28"/>
        <v>0</v>
      </c>
      <c r="DK10" s="22">
        <f t="shared" si="28"/>
        <v>1</v>
      </c>
      <c r="DL10" s="22">
        <f t="shared" si="28"/>
        <v>1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1</v>
      </c>
    </row>
    <row r="11" spans="1:123" s="22" customFormat="1" ht="15.75" thickBot="1">
      <c r="A11" s="102" t="s">
        <v>39</v>
      </c>
      <c r="B11" s="95">
        <v>9</v>
      </c>
      <c r="C11" s="95" t="s">
        <v>163</v>
      </c>
      <c r="D11" s="96" t="s">
        <v>36</v>
      </c>
      <c r="E11" s="31"/>
      <c r="F11" s="31">
        <v>1</v>
      </c>
      <c r="G11" s="31">
        <v>3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100" t="s">
        <v>36</v>
      </c>
      <c r="U11" s="31"/>
      <c r="V11" s="31"/>
      <c r="W11" s="31">
        <v>3</v>
      </c>
      <c r="X11" s="31"/>
      <c r="Y11" s="31"/>
      <c r="Z11" s="31"/>
      <c r="AA11" s="31">
        <v>1</v>
      </c>
      <c r="AB11" s="31"/>
      <c r="AC11" s="31"/>
      <c r="AD11" s="31"/>
      <c r="AE11" s="31"/>
      <c r="AF11" s="31"/>
      <c r="AG11" s="31"/>
      <c r="AH11" s="31"/>
      <c r="AI11" s="31"/>
      <c r="AJ11" s="48"/>
      <c r="AK11" s="90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2</v>
      </c>
      <c r="BA11" s="28">
        <f t="shared" si="0"/>
        <v>0</v>
      </c>
      <c r="BB11" s="29">
        <f t="shared" si="0"/>
        <v>1</v>
      </c>
      <c r="BC11" s="29">
        <f t="shared" si="31"/>
        <v>1</v>
      </c>
      <c r="BD11" s="29">
        <f t="shared" si="1"/>
        <v>6</v>
      </c>
      <c r="BE11" s="29">
        <f t="shared" si="32"/>
        <v>7</v>
      </c>
      <c r="BF11" s="29">
        <f t="shared" si="2"/>
        <v>0</v>
      </c>
      <c r="BG11" s="29">
        <f t="shared" si="33"/>
        <v>7</v>
      </c>
      <c r="BH11" s="29">
        <f t="shared" si="3"/>
        <v>0</v>
      </c>
      <c r="BI11" s="29">
        <f t="shared" si="3"/>
        <v>0</v>
      </c>
      <c r="BJ11" s="29">
        <f t="shared" si="3"/>
        <v>1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0</v>
      </c>
      <c r="BU11" s="30">
        <f t="shared" si="5"/>
        <v>0</v>
      </c>
      <c r="BV11" s="30">
        <f t="shared" si="39"/>
        <v>0</v>
      </c>
      <c r="BX11" s="28">
        <f t="shared" si="40"/>
        <v>440</v>
      </c>
      <c r="BY11" s="29">
        <f t="shared" si="41"/>
        <v>0</v>
      </c>
      <c r="BZ11" s="29">
        <f t="shared" si="42"/>
        <v>5</v>
      </c>
      <c r="CA11" s="29">
        <f t="shared" si="43"/>
        <v>0</v>
      </c>
      <c r="CB11" s="29">
        <f t="shared" si="44"/>
        <v>0</v>
      </c>
      <c r="CC11" s="30">
        <f t="shared" si="45"/>
        <v>445</v>
      </c>
      <c r="CD11" s="122">
        <f t="shared" si="6"/>
        <v>298.33333333333337</v>
      </c>
      <c r="CE11" s="22">
        <f t="shared" si="46"/>
        <v>3</v>
      </c>
      <c r="CF11" s="122">
        <f t="shared" si="7"/>
        <v>258.33333333333337</v>
      </c>
      <c r="CG11" s="22">
        <f t="shared" si="47"/>
        <v>4</v>
      </c>
      <c r="CH11" s="122">
        <f t="shared" si="8"/>
        <v>218.33333333333334</v>
      </c>
      <c r="CI11" s="22">
        <f t="shared" si="48"/>
        <v>5</v>
      </c>
      <c r="CJ11" s="22">
        <f t="shared" si="9"/>
        <v>12.265711135611907</v>
      </c>
      <c r="CK11" s="22">
        <f t="shared" si="10"/>
        <v>12.265711135611907</v>
      </c>
      <c r="CM11" s="22" t="e">
        <f t="shared" si="11"/>
        <v>#DIV/0!</v>
      </c>
      <c r="CN11" s="22">
        <f t="shared" si="12"/>
        <v>50</v>
      </c>
      <c r="CO11" s="22">
        <f t="shared" si="13"/>
        <v>15.789473684210526</v>
      </c>
      <c r="CP11" s="22">
        <f t="shared" si="14"/>
        <v>0</v>
      </c>
      <c r="CQ11" s="22" t="e">
        <f t="shared" si="15"/>
        <v>#DIV/0!</v>
      </c>
      <c r="CR11" s="22">
        <f t="shared" si="16"/>
        <v>0</v>
      </c>
      <c r="CS11" s="22">
        <f t="shared" si="17"/>
        <v>20</v>
      </c>
      <c r="CT11" s="22">
        <f t="shared" si="18"/>
        <v>0</v>
      </c>
      <c r="CU11" s="22" t="e">
        <f t="shared" si="19"/>
        <v>#DIV/0!</v>
      </c>
      <c r="CV11" s="22" t="e">
        <f t="shared" si="20"/>
        <v>#DIV/0!</v>
      </c>
      <c r="CW11" s="22" t="e">
        <f t="shared" si="21"/>
        <v>#DIV/0!</v>
      </c>
      <c r="CX11" s="22" t="e">
        <f t="shared" si="22"/>
        <v>#DIV/0!</v>
      </c>
      <c r="CY11" s="22">
        <f t="shared" si="23"/>
        <v>0</v>
      </c>
      <c r="CZ11" s="22" t="e">
        <f t="shared" si="24"/>
        <v>#DIV/0!</v>
      </c>
      <c r="DA11" s="22" t="e">
        <f t="shared" si="25"/>
        <v>#DIV/0!</v>
      </c>
      <c r="DB11" s="22">
        <f t="shared" si="26"/>
        <v>0</v>
      </c>
      <c r="DC11" s="22">
        <f t="shared" si="27"/>
        <v>0</v>
      </c>
      <c r="DE11" s="22">
        <f t="shared" si="49"/>
        <v>0</v>
      </c>
      <c r="DF11" s="22">
        <f t="shared" si="49"/>
        <v>1</v>
      </c>
      <c r="DG11" s="22">
        <f t="shared" si="50"/>
        <v>1</v>
      </c>
      <c r="DH11" s="22">
        <f t="shared" si="51"/>
        <v>0</v>
      </c>
      <c r="DI11" s="22">
        <f t="shared" si="28"/>
        <v>0</v>
      </c>
      <c r="DJ11" s="22">
        <f t="shared" si="28"/>
        <v>0</v>
      </c>
      <c r="DK11" s="22">
        <f t="shared" si="28"/>
        <v>1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0</v>
      </c>
      <c r="DS11" s="22">
        <f t="shared" si="54"/>
        <v>0</v>
      </c>
    </row>
    <row r="12" spans="1:123" s="22" customFormat="1" ht="15.75" thickBot="1">
      <c r="A12" s="102" t="s">
        <v>39</v>
      </c>
      <c r="B12" s="95">
        <v>10</v>
      </c>
      <c r="C12" s="95" t="s">
        <v>164</v>
      </c>
      <c r="D12" s="96" t="s">
        <v>36</v>
      </c>
      <c r="E12" s="41"/>
      <c r="F12" s="41"/>
      <c r="G12" s="41"/>
      <c r="H12" s="41"/>
      <c r="I12" s="41"/>
      <c r="J12" s="41"/>
      <c r="K12" s="41"/>
      <c r="L12" s="31"/>
      <c r="M12" s="31"/>
      <c r="N12" s="31"/>
      <c r="O12" s="31"/>
      <c r="P12" s="31"/>
      <c r="Q12" s="31"/>
      <c r="R12" s="31"/>
      <c r="S12" s="31"/>
      <c r="T12" s="100" t="s">
        <v>36</v>
      </c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48"/>
      <c r="AK12" s="90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2</v>
      </c>
      <c r="BA12" s="28">
        <f t="shared" si="0"/>
        <v>0</v>
      </c>
      <c r="BB12" s="29">
        <f t="shared" si="0"/>
        <v>0</v>
      </c>
      <c r="BC12" s="29">
        <f t="shared" si="31"/>
        <v>0</v>
      </c>
      <c r="BD12" s="29">
        <f t="shared" si="1"/>
        <v>0</v>
      </c>
      <c r="BE12" s="29">
        <f t="shared" si="32"/>
        <v>0</v>
      </c>
      <c r="BF12" s="29">
        <f t="shared" si="2"/>
        <v>0</v>
      </c>
      <c r="BG12" s="29">
        <f t="shared" si="33"/>
        <v>0</v>
      </c>
      <c r="BH12" s="29">
        <f t="shared" si="3"/>
        <v>0</v>
      </c>
      <c r="BI12" s="29">
        <f t="shared" si="3"/>
        <v>0</v>
      </c>
      <c r="BJ12" s="29">
        <f t="shared" si="3"/>
        <v>0</v>
      </c>
      <c r="BK12" s="29">
        <f t="shared" si="34"/>
        <v>0</v>
      </c>
      <c r="BL12" s="29">
        <f t="shared" si="34"/>
        <v>0</v>
      </c>
      <c r="BM12" s="29">
        <f t="shared" si="35"/>
        <v>0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0</v>
      </c>
      <c r="BR12" s="29">
        <f t="shared" si="37"/>
        <v>0</v>
      </c>
      <c r="BS12" s="29">
        <f t="shared" si="38"/>
        <v>0</v>
      </c>
      <c r="BT12" s="29">
        <f t="shared" si="5"/>
        <v>0</v>
      </c>
      <c r="BU12" s="30">
        <f t="shared" si="5"/>
        <v>0</v>
      </c>
      <c r="BV12" s="30">
        <f t="shared" si="39"/>
        <v>0</v>
      </c>
      <c r="BX12" s="28">
        <f t="shared" si="40"/>
        <v>0</v>
      </c>
      <c r="BY12" s="29">
        <f t="shared" si="41"/>
        <v>0</v>
      </c>
      <c r="BZ12" s="29">
        <f t="shared" si="42"/>
        <v>0</v>
      </c>
      <c r="CA12" s="29">
        <f t="shared" si="43"/>
        <v>0</v>
      </c>
      <c r="CB12" s="29">
        <f t="shared" si="44"/>
        <v>0</v>
      </c>
      <c r="CC12" s="30">
        <f t="shared" si="45"/>
        <v>0</v>
      </c>
      <c r="CD12" s="122">
        <f t="shared" si="6"/>
        <v>-146.66666666666666</v>
      </c>
      <c r="CE12" s="22" t="str">
        <f t="shared" si="46"/>
        <v>NAO</v>
      </c>
      <c r="CF12" s="122">
        <f t="shared" si="7"/>
        <v>-186.66666666666666</v>
      </c>
      <c r="CG12" s="22" t="str">
        <f t="shared" si="47"/>
        <v>NAO</v>
      </c>
      <c r="CH12" s="122">
        <f t="shared" si="8"/>
        <v>-226.66666666666666</v>
      </c>
      <c r="CI12" s="22" t="str">
        <f t="shared" si="48"/>
        <v>NAO</v>
      </c>
      <c r="CJ12" s="22">
        <f t="shared" si="9"/>
        <v>0</v>
      </c>
      <c r="CK12" s="22">
        <f t="shared" si="10"/>
        <v>0</v>
      </c>
      <c r="CM12" s="22" t="e">
        <f t="shared" si="11"/>
        <v>#DIV/0!</v>
      </c>
      <c r="CN12" s="22">
        <f t="shared" si="12"/>
        <v>0</v>
      </c>
      <c r="CO12" s="22">
        <f t="shared" si="13"/>
        <v>0</v>
      </c>
      <c r="CP12" s="22">
        <f t="shared" si="14"/>
        <v>0</v>
      </c>
      <c r="CQ12" s="22" t="e">
        <f t="shared" si="15"/>
        <v>#DIV/0!</v>
      </c>
      <c r="CR12" s="22">
        <f t="shared" si="16"/>
        <v>0</v>
      </c>
      <c r="CS12" s="22">
        <f t="shared" si="17"/>
        <v>0</v>
      </c>
      <c r="CT12" s="22">
        <f t="shared" si="18"/>
        <v>0</v>
      </c>
      <c r="CU12" s="22" t="e">
        <f t="shared" si="19"/>
        <v>#DIV/0!</v>
      </c>
      <c r="CV12" s="22" t="e">
        <f t="shared" si="20"/>
        <v>#DIV/0!</v>
      </c>
      <c r="CW12" s="22" t="e">
        <f t="shared" si="21"/>
        <v>#DIV/0!</v>
      </c>
      <c r="CX12" s="22" t="e">
        <f t="shared" si="22"/>
        <v>#DIV/0!</v>
      </c>
      <c r="CY12" s="22">
        <f t="shared" si="23"/>
        <v>0</v>
      </c>
      <c r="CZ12" s="22" t="e">
        <f t="shared" si="24"/>
        <v>#DIV/0!</v>
      </c>
      <c r="DA12" s="22" t="e">
        <f t="shared" si="25"/>
        <v>#DIV/0!</v>
      </c>
      <c r="DB12" s="22">
        <f t="shared" si="26"/>
        <v>0</v>
      </c>
      <c r="DC12" s="22">
        <f t="shared" si="27"/>
        <v>0</v>
      </c>
      <c r="DE12" s="22">
        <f t="shared" si="49"/>
        <v>0</v>
      </c>
      <c r="DF12" s="22">
        <f t="shared" si="49"/>
        <v>0</v>
      </c>
      <c r="DG12" s="22">
        <f t="shared" si="50"/>
        <v>0</v>
      </c>
      <c r="DH12" s="22">
        <f t="shared" si="51"/>
        <v>0</v>
      </c>
      <c r="DI12" s="22">
        <f t="shared" si="28"/>
        <v>0</v>
      </c>
      <c r="DJ12" s="22">
        <f t="shared" si="28"/>
        <v>0</v>
      </c>
      <c r="DK12" s="22">
        <f t="shared" si="28"/>
        <v>0</v>
      </c>
      <c r="DL12" s="22">
        <f t="shared" si="28"/>
        <v>0</v>
      </c>
      <c r="DM12" s="22">
        <f t="shared" si="28"/>
        <v>0</v>
      </c>
      <c r="DN12" s="22">
        <f t="shared" si="29"/>
        <v>0</v>
      </c>
      <c r="DO12" s="22">
        <f t="shared" si="52"/>
        <v>0</v>
      </c>
      <c r="DP12" s="22">
        <f t="shared" si="52"/>
        <v>0</v>
      </c>
      <c r="DQ12" s="22">
        <f t="shared" si="52"/>
        <v>0</v>
      </c>
      <c r="DR12" s="22">
        <f t="shared" si="53"/>
        <v>0</v>
      </c>
      <c r="DS12" s="22">
        <f t="shared" si="54"/>
        <v>0</v>
      </c>
    </row>
    <row r="13" spans="1:123" s="22" customFormat="1" ht="15.75" thickBot="1">
      <c r="A13" s="102" t="s">
        <v>39</v>
      </c>
      <c r="B13" s="95">
        <v>11</v>
      </c>
      <c r="C13" s="95" t="s">
        <v>165</v>
      </c>
      <c r="D13" s="96" t="s">
        <v>73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100" t="s">
        <v>36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>
        <v>1</v>
      </c>
      <c r="AG13" s="31"/>
      <c r="AH13" s="31"/>
      <c r="AI13" s="31"/>
      <c r="AJ13" s="48"/>
      <c r="AK13" s="90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30"/>
        <v>1</v>
      </c>
      <c r="BA13" s="28">
        <f t="shared" si="0"/>
        <v>0</v>
      </c>
      <c r="BB13" s="29">
        <f t="shared" si="0"/>
        <v>0</v>
      </c>
      <c r="BC13" s="29">
        <f t="shared" si="31"/>
        <v>0</v>
      </c>
      <c r="BD13" s="29">
        <f t="shared" si="1"/>
        <v>0</v>
      </c>
      <c r="BE13" s="29">
        <f t="shared" si="32"/>
        <v>0</v>
      </c>
      <c r="BF13" s="29">
        <f t="shared" si="2"/>
        <v>0</v>
      </c>
      <c r="BG13" s="29">
        <f t="shared" si="33"/>
        <v>0</v>
      </c>
      <c r="BH13" s="29">
        <f t="shared" si="3"/>
        <v>0</v>
      </c>
      <c r="BI13" s="29">
        <f t="shared" si="3"/>
        <v>0</v>
      </c>
      <c r="BJ13" s="29">
        <f t="shared" si="3"/>
        <v>0</v>
      </c>
      <c r="BK13" s="29">
        <f t="shared" si="34"/>
        <v>0</v>
      </c>
      <c r="BL13" s="29">
        <f t="shared" si="34"/>
        <v>0</v>
      </c>
      <c r="BM13" s="29">
        <f t="shared" si="35"/>
        <v>0</v>
      </c>
      <c r="BN13" s="29">
        <f t="shared" si="4"/>
        <v>0</v>
      </c>
      <c r="BO13" s="29">
        <f t="shared" si="4"/>
        <v>0</v>
      </c>
      <c r="BP13" s="29">
        <f t="shared" si="36"/>
        <v>0</v>
      </c>
      <c r="BQ13" s="29">
        <f t="shared" si="37"/>
        <v>1</v>
      </c>
      <c r="BR13" s="29">
        <f t="shared" si="37"/>
        <v>0</v>
      </c>
      <c r="BS13" s="29">
        <f t="shared" si="38"/>
        <v>1</v>
      </c>
      <c r="BT13" s="29">
        <f t="shared" si="5"/>
        <v>0</v>
      </c>
      <c r="BU13" s="30">
        <f t="shared" si="5"/>
        <v>0</v>
      </c>
      <c r="BV13" s="30">
        <f t="shared" si="39"/>
        <v>0</v>
      </c>
      <c r="BX13" s="28">
        <f t="shared" si="40"/>
        <v>0</v>
      </c>
      <c r="BY13" s="29">
        <f t="shared" si="41"/>
        <v>0</v>
      </c>
      <c r="BZ13" s="29">
        <f t="shared" si="42"/>
        <v>0</v>
      </c>
      <c r="CA13" s="29">
        <f t="shared" si="43"/>
        <v>0</v>
      </c>
      <c r="CB13" s="29">
        <f t="shared" si="44"/>
        <v>100</v>
      </c>
      <c r="CC13" s="30">
        <f t="shared" si="45"/>
        <v>100</v>
      </c>
      <c r="CD13" s="122">
        <f t="shared" si="6"/>
        <v>26.666666666666671</v>
      </c>
      <c r="CE13" s="22">
        <f t="shared" si="46"/>
        <v>3</v>
      </c>
      <c r="CF13" s="122">
        <f t="shared" si="7"/>
        <v>6.6666666666666714</v>
      </c>
      <c r="CG13" s="22">
        <f t="shared" si="47"/>
        <v>4</v>
      </c>
      <c r="CH13" s="122">
        <f t="shared" si="8"/>
        <v>-13.333333333333329</v>
      </c>
      <c r="CI13" s="22" t="str">
        <f t="shared" si="48"/>
        <v>NAO</v>
      </c>
      <c r="CJ13" s="22">
        <f t="shared" si="9"/>
        <v>2.7563395810363835</v>
      </c>
      <c r="CK13" s="22">
        <f t="shared" si="10"/>
        <v>2.7563395810363835</v>
      </c>
      <c r="CM13" s="22" t="e">
        <f t="shared" si="11"/>
        <v>#DIV/0!</v>
      </c>
      <c r="CN13" s="22">
        <f t="shared" si="12"/>
        <v>0</v>
      </c>
      <c r="CO13" s="22">
        <f t="shared" si="13"/>
        <v>0</v>
      </c>
      <c r="CP13" s="22">
        <f t="shared" si="14"/>
        <v>0</v>
      </c>
      <c r="CQ13" s="22" t="e">
        <f t="shared" si="15"/>
        <v>#DIV/0!</v>
      </c>
      <c r="CR13" s="22">
        <f t="shared" si="16"/>
        <v>0</v>
      </c>
      <c r="CS13" s="22">
        <f t="shared" si="17"/>
        <v>0</v>
      </c>
      <c r="CT13" s="22">
        <f t="shared" si="18"/>
        <v>0</v>
      </c>
      <c r="CU13" s="22" t="e">
        <f t="shared" si="19"/>
        <v>#DIV/0!</v>
      </c>
      <c r="CV13" s="22" t="e">
        <f t="shared" si="20"/>
        <v>#DIV/0!</v>
      </c>
      <c r="CW13" s="22" t="e">
        <f t="shared" si="21"/>
        <v>#DIV/0!</v>
      </c>
      <c r="CX13" s="22" t="e">
        <f t="shared" si="22"/>
        <v>#DIV/0!</v>
      </c>
      <c r="CY13" s="22">
        <f t="shared" si="23"/>
        <v>16.666666666666668</v>
      </c>
      <c r="CZ13" s="22" t="e">
        <f t="shared" si="24"/>
        <v>#DIV/0!</v>
      </c>
      <c r="DA13" s="22" t="e">
        <f t="shared" si="25"/>
        <v>#DIV/0!</v>
      </c>
      <c r="DB13" s="22">
        <f t="shared" si="26"/>
        <v>0</v>
      </c>
      <c r="DC13" s="22">
        <f t="shared" si="27"/>
        <v>0</v>
      </c>
      <c r="DE13" s="22">
        <f t="shared" si="49"/>
        <v>0</v>
      </c>
      <c r="DF13" s="22">
        <f t="shared" si="49"/>
        <v>0</v>
      </c>
      <c r="DG13" s="22">
        <f t="shared" si="50"/>
        <v>0</v>
      </c>
      <c r="DH13" s="22">
        <f t="shared" si="51"/>
        <v>0</v>
      </c>
      <c r="DI13" s="22">
        <f t="shared" si="28"/>
        <v>0</v>
      </c>
      <c r="DJ13" s="22">
        <f t="shared" si="28"/>
        <v>0</v>
      </c>
      <c r="DK13" s="22">
        <f t="shared" si="28"/>
        <v>0</v>
      </c>
      <c r="DL13" s="22">
        <f t="shared" si="28"/>
        <v>0</v>
      </c>
      <c r="DM13" s="22">
        <f t="shared" si="28"/>
        <v>0</v>
      </c>
      <c r="DN13" s="22">
        <f t="shared" si="29"/>
        <v>0</v>
      </c>
      <c r="DO13" s="22">
        <f t="shared" si="52"/>
        <v>0</v>
      </c>
      <c r="DP13" s="22">
        <f t="shared" si="52"/>
        <v>1</v>
      </c>
      <c r="DQ13" s="22">
        <f t="shared" si="52"/>
        <v>0</v>
      </c>
      <c r="DR13" s="22">
        <f t="shared" si="53"/>
        <v>0</v>
      </c>
      <c r="DS13" s="22">
        <f t="shared" si="54"/>
        <v>0</v>
      </c>
    </row>
    <row r="14" spans="1:123" ht="15.75" thickBot="1">
      <c r="A14" s="42"/>
      <c r="B14" s="43"/>
      <c r="C14" s="44"/>
      <c r="D14" s="45"/>
      <c r="E14" s="46"/>
      <c r="F14" s="47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8"/>
      <c r="U14" s="47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8"/>
      <c r="AK14" s="47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8">
        <f>SUM(AZ3:AZ13)</f>
        <v>21</v>
      </c>
      <c r="BA14" s="49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50"/>
      <c r="BW14" s="42"/>
      <c r="BX14" s="43"/>
      <c r="BY14" s="43"/>
      <c r="BZ14" s="43"/>
      <c r="CA14" s="43"/>
      <c r="CB14" s="43"/>
      <c r="CC14" s="43"/>
      <c r="CD14" s="42"/>
      <c r="CE14" s="42"/>
      <c r="CF14" s="42"/>
      <c r="CG14" s="42"/>
      <c r="CH14" s="42"/>
      <c r="CI14" s="42"/>
    </row>
    <row r="15" spans="1:123" ht="15.75" thickBot="1">
      <c r="C15" s="7" t="s">
        <v>40</v>
      </c>
      <c r="D15" s="7"/>
      <c r="E15" s="51"/>
      <c r="F15" s="51"/>
      <c r="G15" s="51">
        <v>4</v>
      </c>
      <c r="H15" s="51">
        <v>2</v>
      </c>
      <c r="I15" s="51"/>
      <c r="J15" s="51">
        <v>2</v>
      </c>
      <c r="K15" s="51"/>
      <c r="L15" s="51"/>
      <c r="M15" s="51"/>
      <c r="N15" s="51"/>
      <c r="O15" s="51"/>
      <c r="P15" s="51"/>
      <c r="Q15" s="51"/>
      <c r="R15" s="51"/>
      <c r="S15" s="51">
        <v>2</v>
      </c>
      <c r="T15" s="51"/>
      <c r="U15" s="51"/>
      <c r="V15" s="51"/>
      <c r="W15" s="51">
        <v>8</v>
      </c>
      <c r="X15" s="51"/>
      <c r="Y15" s="51"/>
      <c r="Z15" s="51"/>
      <c r="AA15" s="51"/>
      <c r="AB15" s="51"/>
      <c r="AC15" s="51"/>
      <c r="AD15" s="85"/>
      <c r="AE15" s="85"/>
      <c r="AF15" s="85"/>
      <c r="AG15" s="85"/>
      <c r="AH15" s="85"/>
      <c r="AI15" s="85"/>
      <c r="AJ15" s="85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7">
        <f>AZ14/2</f>
        <v>10.5</v>
      </c>
      <c r="BA15" s="1">
        <f t="shared" ref="BA15:BB15" si="55">SUM(E15,U15,AK15)</f>
        <v>0</v>
      </c>
      <c r="BB15" s="52">
        <f t="shared" si="55"/>
        <v>0</v>
      </c>
      <c r="BC15" s="52"/>
      <c r="BD15" s="52">
        <f>SUM(G15,W15,AM15)</f>
        <v>12</v>
      </c>
      <c r="BE15" s="52"/>
      <c r="BF15" s="52">
        <f>SUM(H15,X15,AN15)</f>
        <v>2</v>
      </c>
      <c r="BG15" s="52"/>
      <c r="BH15" s="52">
        <f>SUM(I15,Y15,AO15)</f>
        <v>0</v>
      </c>
      <c r="BI15" s="52">
        <f>SUM(J15,Z15,AP15)</f>
        <v>2</v>
      </c>
      <c r="BJ15" s="52">
        <f>SUM(K15,AA15,AQ15)</f>
        <v>0</v>
      </c>
      <c r="BK15" s="53">
        <f>SUM(AR15,AB15,L15)</f>
        <v>0</v>
      </c>
      <c r="BL15" s="53">
        <f>SUM(AS15,AC15,M15)</f>
        <v>0</v>
      </c>
      <c r="BM15" s="53"/>
      <c r="BN15" s="53">
        <f>SUM(AT15,AD15,N15)</f>
        <v>0</v>
      </c>
      <c r="BO15" s="53"/>
      <c r="BP15" s="53">
        <f>SUM(AU15,AE15,O15)</f>
        <v>0</v>
      </c>
      <c r="BQ15" s="53">
        <f>SUM(AV15,AF15,P15)</f>
        <v>0</v>
      </c>
      <c r="BR15" s="53">
        <f>SUM(AW15,AG15,Q15)</f>
        <v>0</v>
      </c>
      <c r="BS15" s="53"/>
      <c r="BT15" s="53">
        <f>SUM(AX15,AH15,R15)</f>
        <v>0</v>
      </c>
      <c r="BU15" s="53"/>
      <c r="BV15" s="54">
        <f>SUM(AY15,AI15,S15)</f>
        <v>2</v>
      </c>
      <c r="CA15" s="55"/>
      <c r="CB15" s="55"/>
      <c r="CC15">
        <f>SUM(CC3:CC13)</f>
        <v>3628</v>
      </c>
    </row>
    <row r="16" spans="1:123">
      <c r="BI16" s="20"/>
      <c r="BY16" s="20"/>
      <c r="CJ16">
        <f>SUM(CJ3:CJ13)</f>
        <v>100</v>
      </c>
      <c r="CK16">
        <f>SUM(CK3:CK13)</f>
        <v>100</v>
      </c>
      <c r="CM16" t="e">
        <f t="shared" ref="CM16:DC16" si="56">SUM(CM3:CM13)</f>
        <v>#DIV/0!</v>
      </c>
      <c r="CN16">
        <f t="shared" si="56"/>
        <v>100</v>
      </c>
      <c r="CO16">
        <f t="shared" si="56"/>
        <v>99.999999999999986</v>
      </c>
      <c r="CP16">
        <f t="shared" si="56"/>
        <v>100.00000000000001</v>
      </c>
      <c r="CQ16" t="e">
        <f t="shared" si="56"/>
        <v>#DIV/0!</v>
      </c>
      <c r="CR16">
        <f t="shared" si="56"/>
        <v>100</v>
      </c>
      <c r="CS16">
        <f t="shared" si="56"/>
        <v>100</v>
      </c>
      <c r="CT16">
        <f t="shared" si="56"/>
        <v>100</v>
      </c>
      <c r="CU16" t="e">
        <f t="shared" si="56"/>
        <v>#DIV/0!</v>
      </c>
      <c r="CV16" t="e">
        <f t="shared" si="56"/>
        <v>#DIV/0!</v>
      </c>
      <c r="CW16" t="e">
        <f t="shared" si="56"/>
        <v>#DIV/0!</v>
      </c>
      <c r="CX16" t="e">
        <f t="shared" si="56"/>
        <v>#DIV/0!</v>
      </c>
      <c r="CY16">
        <f t="shared" si="56"/>
        <v>100.00000000000001</v>
      </c>
      <c r="CZ16" t="e">
        <f t="shared" si="56"/>
        <v>#DIV/0!</v>
      </c>
      <c r="DA16" t="e">
        <f t="shared" si="56"/>
        <v>#DIV/0!</v>
      </c>
      <c r="DB16">
        <f t="shared" si="56"/>
        <v>100</v>
      </c>
      <c r="DC16">
        <f t="shared" si="56"/>
        <v>100</v>
      </c>
    </row>
    <row r="17" spans="3:81" ht="15.75" thickBot="1"/>
    <row r="18" spans="3:81" ht="15.75" thickBot="1">
      <c r="D18" t="s">
        <v>41</v>
      </c>
      <c r="E18" t="s">
        <v>42</v>
      </c>
      <c r="F18" t="s">
        <v>43</v>
      </c>
      <c r="U18" s="55"/>
      <c r="BA18" s="16" t="s">
        <v>8</v>
      </c>
      <c r="BB18" s="17" t="s">
        <v>9</v>
      </c>
      <c r="BC18" s="17"/>
      <c r="BD18" s="17" t="s">
        <v>10</v>
      </c>
      <c r="BE18" s="17"/>
      <c r="BF18" s="17" t="s">
        <v>11</v>
      </c>
      <c r="BG18" s="17"/>
      <c r="BH18" s="17" t="s">
        <v>12</v>
      </c>
      <c r="BI18" s="17" t="s">
        <v>13</v>
      </c>
      <c r="BJ18" s="17" t="s">
        <v>14</v>
      </c>
      <c r="BK18" s="17" t="s">
        <v>15</v>
      </c>
      <c r="BL18" s="17" t="s">
        <v>16</v>
      </c>
      <c r="BM18" s="17"/>
      <c r="BN18" s="17" t="s">
        <v>17</v>
      </c>
      <c r="BO18" s="17"/>
      <c r="BP18" s="17" t="s">
        <v>27</v>
      </c>
      <c r="BQ18" s="17" t="s">
        <v>19</v>
      </c>
      <c r="BR18" s="17" t="s">
        <v>20</v>
      </c>
      <c r="BS18" s="17"/>
      <c r="BT18" s="17" t="s">
        <v>21</v>
      </c>
      <c r="BU18" s="17"/>
      <c r="BV18" s="19" t="s">
        <v>22</v>
      </c>
      <c r="BW18" s="185" t="s">
        <v>44</v>
      </c>
      <c r="BX18" s="186"/>
      <c r="BY18" s="186"/>
      <c r="BZ18" s="186"/>
      <c r="CA18" s="187"/>
      <c r="CB18" s="150" t="s">
        <v>222</v>
      </c>
      <c r="CC18" s="151"/>
    </row>
    <row r="19" spans="3:81" ht="15.75" thickBot="1">
      <c r="D19">
        <v>2007</v>
      </c>
      <c r="E19">
        <v>2008</v>
      </c>
      <c r="F19">
        <v>2009</v>
      </c>
      <c r="G19" t="s">
        <v>45</v>
      </c>
      <c r="AY19" s="153" t="s">
        <v>46</v>
      </c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78" t="s">
        <v>47</v>
      </c>
      <c r="BX19" s="179"/>
      <c r="BY19" s="56"/>
      <c r="BZ19" s="56"/>
      <c r="CA19" s="57">
        <f>SUM(BA21:BV21)</f>
        <v>52.3</v>
      </c>
      <c r="CB19" s="123">
        <v>0.8</v>
      </c>
      <c r="CC19" s="60">
        <f>PERCENTILE($CC$1:$CC13,0.8)</f>
        <v>520</v>
      </c>
    </row>
    <row r="20" spans="3:81" ht="15.75" thickBot="1">
      <c r="C20" t="s">
        <v>48</v>
      </c>
      <c r="D20">
        <f>COUNTIF(D3:D13,"P")</f>
        <v>10</v>
      </c>
      <c r="E20">
        <f>COUNTIF(T3:T13,"P")</f>
        <v>11</v>
      </c>
      <c r="G20">
        <f>AVERAGE(D20:F20)</f>
        <v>10.5</v>
      </c>
      <c r="AP20" s="55"/>
      <c r="AQ20" s="55"/>
      <c r="AR20" s="55"/>
      <c r="AS20" s="55"/>
      <c r="AT20" s="55"/>
      <c r="AU20" s="55"/>
      <c r="AV20" s="55"/>
      <c r="AW20" s="55"/>
      <c r="AX20" s="55"/>
      <c r="AY20" s="1" t="s">
        <v>49</v>
      </c>
      <c r="AZ20" s="58"/>
      <c r="BA20" s="59">
        <f>SUM(BA3:BA13)</f>
        <v>0</v>
      </c>
      <c r="BB20" s="59">
        <f>SUM(BB3:BB13)</f>
        <v>2</v>
      </c>
      <c r="BC20" s="59"/>
      <c r="BD20" s="59">
        <f>SUM(BD3:BD13)</f>
        <v>38</v>
      </c>
      <c r="BE20" s="59"/>
      <c r="BF20" s="59">
        <f>SUM(BF3:BF13)</f>
        <v>6</v>
      </c>
      <c r="BG20" s="59"/>
      <c r="BH20" s="59">
        <f>SUM(BH3:BH13)</f>
        <v>0</v>
      </c>
      <c r="BI20" s="59">
        <f>SUM(BI3:BI13)</f>
        <v>6</v>
      </c>
      <c r="BJ20" s="59">
        <f>SUM(BJ3:BJ13)</f>
        <v>5</v>
      </c>
      <c r="BK20" s="59">
        <f>SUM(BK3:BK13)</f>
        <v>1</v>
      </c>
      <c r="BL20" s="59">
        <f>SUM(BL3:BL13)</f>
        <v>0</v>
      </c>
      <c r="BM20" s="59"/>
      <c r="BN20" s="59">
        <f>SUM(BN3:BN13)</f>
        <v>0</v>
      </c>
      <c r="BO20" s="59">
        <f>SUM(BO3:BO13)</f>
        <v>0</v>
      </c>
      <c r="BP20" s="59">
        <f>SUM(BP3:BP13)</f>
        <v>0</v>
      </c>
      <c r="BQ20" s="59">
        <f>SUM(BQ3:BQ13)</f>
        <v>6</v>
      </c>
      <c r="BR20" s="59">
        <f>SUM(BR3:BR13)</f>
        <v>0</v>
      </c>
      <c r="BS20" s="59"/>
      <c r="BT20" s="59">
        <f>SUM(BT3:BT13)</f>
        <v>0</v>
      </c>
      <c r="BU20" s="59">
        <f>SUM(BU3:BU13)</f>
        <v>6.3000000000000007</v>
      </c>
      <c r="BV20" s="59">
        <f>SUM(BV3:BV13)</f>
        <v>6.3000000000000007</v>
      </c>
      <c r="BW20" s="169" t="s">
        <v>29</v>
      </c>
      <c r="BX20" s="170"/>
      <c r="BY20" s="60"/>
      <c r="BZ20" s="60"/>
      <c r="CA20" s="61">
        <f>SUM(BA21:BJ21)</f>
        <v>41</v>
      </c>
      <c r="CB20" s="142">
        <v>0.75</v>
      </c>
      <c r="CC20" s="60">
        <f>PERCENTILE($CC$1:$CC13,0.75)</f>
        <v>482.5</v>
      </c>
    </row>
    <row r="21" spans="3:81" ht="15.75" thickBot="1">
      <c r="C21" t="s">
        <v>50</v>
      </c>
      <c r="D21">
        <f>COUNTIF(D3:D13,"C")</f>
        <v>1</v>
      </c>
      <c r="E21">
        <f>COUNTIF(T3:T13,"C")</f>
        <v>0</v>
      </c>
      <c r="F21">
        <f>COUNTIF(A3:AJ13,"C")</f>
        <v>1</v>
      </c>
      <c r="G21">
        <f>AVERAGE(D21:F21)</f>
        <v>0.66666666666666663</v>
      </c>
      <c r="AP21" s="55"/>
      <c r="AQ21" s="55"/>
      <c r="AR21" s="55"/>
      <c r="AS21" s="55"/>
      <c r="AT21" s="55"/>
      <c r="AU21" s="55"/>
      <c r="AV21" s="55"/>
      <c r="AW21" s="55"/>
      <c r="AX21" s="55"/>
      <c r="AY21" s="1" t="s">
        <v>51</v>
      </c>
      <c r="AZ21" s="58"/>
      <c r="BA21" s="52">
        <f>BA20-BA15</f>
        <v>0</v>
      </c>
      <c r="BB21" s="52">
        <f t="shared" ref="BB21:BV21" si="57">BB20-BB15</f>
        <v>2</v>
      </c>
      <c r="BC21" s="52"/>
      <c r="BD21" s="52">
        <f t="shared" si="57"/>
        <v>26</v>
      </c>
      <c r="BE21" s="52"/>
      <c r="BF21" s="52">
        <f t="shared" si="57"/>
        <v>4</v>
      </c>
      <c r="BG21" s="52"/>
      <c r="BH21" s="52">
        <f t="shared" si="57"/>
        <v>0</v>
      </c>
      <c r="BI21" s="52">
        <f t="shared" si="57"/>
        <v>4</v>
      </c>
      <c r="BJ21" s="52">
        <f t="shared" si="57"/>
        <v>5</v>
      </c>
      <c r="BK21" s="52">
        <f t="shared" si="57"/>
        <v>1</v>
      </c>
      <c r="BL21" s="52">
        <f t="shared" si="57"/>
        <v>0</v>
      </c>
      <c r="BM21" s="52"/>
      <c r="BN21" s="52">
        <f t="shared" si="57"/>
        <v>0</v>
      </c>
      <c r="BO21" s="52"/>
      <c r="BP21" s="52">
        <f t="shared" si="57"/>
        <v>0</v>
      </c>
      <c r="BQ21" s="52">
        <f t="shared" si="57"/>
        <v>6</v>
      </c>
      <c r="BR21" s="52">
        <f t="shared" si="57"/>
        <v>0</v>
      </c>
      <c r="BS21" s="52"/>
      <c r="BT21" s="52">
        <f t="shared" si="57"/>
        <v>0</v>
      </c>
      <c r="BU21" s="52"/>
      <c r="BV21" s="52">
        <f t="shared" si="57"/>
        <v>4.3000000000000007</v>
      </c>
      <c r="BW21" s="169" t="s">
        <v>52</v>
      </c>
      <c r="BX21" s="170"/>
      <c r="BY21" s="60"/>
      <c r="BZ21" s="60"/>
      <c r="CA21" s="61">
        <f>SUM(BK21:BP21)</f>
        <v>1</v>
      </c>
      <c r="CB21" s="123">
        <v>0.7</v>
      </c>
      <c r="CC21" s="60">
        <f>PERCENTILE($CC$1:$CC13,0.7)</f>
        <v>445</v>
      </c>
    </row>
    <row r="22" spans="3:81" ht="15.75" thickBot="1">
      <c r="C22" t="s">
        <v>53</v>
      </c>
      <c r="D22">
        <f>COUNTIF(D3:D13,"V")</f>
        <v>0</v>
      </c>
      <c r="E22">
        <f>COUNTIF(T3:T13,"V")</f>
        <v>0</v>
      </c>
      <c r="F22">
        <f>COUNTIF(AJ3:AJ13,"V")</f>
        <v>0</v>
      </c>
      <c r="G22">
        <f>AVERAGE(D22:F22)</f>
        <v>0</v>
      </c>
      <c r="AP22" s="55"/>
      <c r="AQ22" s="55"/>
      <c r="AR22" s="55"/>
      <c r="AS22" s="55"/>
      <c r="AT22" s="55"/>
      <c r="AU22" s="55"/>
      <c r="AV22" s="55"/>
      <c r="AW22" s="55"/>
      <c r="AX22" s="55"/>
      <c r="AY22" s="1" t="s">
        <v>54</v>
      </c>
      <c r="AZ22" s="58"/>
      <c r="BA22" s="58">
        <f>BA21*100</f>
        <v>0</v>
      </c>
      <c r="BB22" s="5">
        <f>BB21*80</f>
        <v>160</v>
      </c>
      <c r="BC22" s="5"/>
      <c r="BD22" s="5">
        <f>BD21*60</f>
        <v>1560</v>
      </c>
      <c r="BE22" s="5"/>
      <c r="BF22" s="5">
        <f>BF21*40</f>
        <v>160</v>
      </c>
      <c r="BG22" s="5"/>
      <c r="BH22" s="5">
        <f>BH21*20</f>
        <v>0</v>
      </c>
      <c r="BI22" s="5">
        <f>BI21*10</f>
        <v>40</v>
      </c>
      <c r="BJ22" s="5">
        <f>BJ21*5</f>
        <v>25</v>
      </c>
      <c r="BK22" s="5">
        <f>BK21*200</f>
        <v>200</v>
      </c>
      <c r="BL22" s="5">
        <f>BL21*100</f>
        <v>0</v>
      </c>
      <c r="BM22" s="5"/>
      <c r="BN22" s="5">
        <f>BN21*50</f>
        <v>0</v>
      </c>
      <c r="BO22" s="5"/>
      <c r="BP22" s="5">
        <f>BP21*25</f>
        <v>0</v>
      </c>
      <c r="BQ22" s="5">
        <f>BQ21*100</f>
        <v>600</v>
      </c>
      <c r="BR22" s="5">
        <f>BR21*50</f>
        <v>0</v>
      </c>
      <c r="BS22" s="5"/>
      <c r="BT22" s="5">
        <f>BT21*25</f>
        <v>0</v>
      </c>
      <c r="BU22" s="5"/>
      <c r="BV22" s="1">
        <f>BV21*10</f>
        <v>43.000000000000007</v>
      </c>
      <c r="BW22" s="171" t="s">
        <v>55</v>
      </c>
      <c r="BX22" s="172"/>
      <c r="BY22" s="62"/>
      <c r="BZ22" s="62"/>
      <c r="CA22" s="63">
        <f>SUM(BQ21:BV21)</f>
        <v>10.3</v>
      </c>
      <c r="CB22" s="123">
        <v>0.6</v>
      </c>
      <c r="CC22" s="60">
        <f>PERCENTILE($CC$1:$CC13,0.6)</f>
        <v>435</v>
      </c>
    </row>
    <row r="23" spans="3:81" ht="15.75" thickBot="1">
      <c r="C23" t="s">
        <v>34</v>
      </c>
      <c r="D23">
        <f>SUM(D20:D22)</f>
        <v>11</v>
      </c>
      <c r="E23">
        <f>SUM(E20:E22)</f>
        <v>11</v>
      </c>
      <c r="G23">
        <f>AVERAGE(D23:F23)</f>
        <v>11</v>
      </c>
      <c r="AY23" s="64" t="s">
        <v>56</v>
      </c>
      <c r="AZ23" s="65"/>
      <c r="BA23" s="58">
        <f>SUM(BA22:BV22)</f>
        <v>2788</v>
      </c>
      <c r="BB23" s="66">
        <f>BA23/AZ15</f>
        <v>265.52380952380952</v>
      </c>
      <c r="BC23" s="32"/>
      <c r="BW23" s="173" t="s">
        <v>54</v>
      </c>
      <c r="BX23" s="67" t="s">
        <v>57</v>
      </c>
      <c r="BY23" s="56"/>
      <c r="BZ23" s="56"/>
      <c r="CA23" s="68">
        <f>AVERAGE(CC3:CC13)</f>
        <v>329.81818181818181</v>
      </c>
      <c r="CB23" s="123">
        <v>0.5</v>
      </c>
      <c r="CC23" s="60">
        <f>PERCENTILE($CC$1:$CC13,0.5)</f>
        <v>251</v>
      </c>
    </row>
    <row r="24" spans="3:81" ht="15.75" thickBot="1">
      <c r="AY24" s="6"/>
      <c r="AZ24" s="8"/>
      <c r="BA24" s="5">
        <f>(SUM($AZ$3:$AZ$13))*($CE$2/3)</f>
        <v>1540</v>
      </c>
      <c r="BB24" s="176" t="str">
        <f>IF(BA23&gt;BA24,"ATINGE CONCEITO 3","NAO")</f>
        <v>ATINGE CONCEITO 3</v>
      </c>
      <c r="BC24" s="177"/>
      <c r="BD24" s="177"/>
      <c r="BE24" s="177"/>
      <c r="BF24" s="177"/>
      <c r="BG24" s="177"/>
      <c r="BH24" s="177"/>
      <c r="BW24" s="174"/>
      <c r="BX24" s="69" t="s">
        <v>58</v>
      </c>
      <c r="BY24" s="60"/>
      <c r="BZ24" s="60"/>
      <c r="CA24" s="61">
        <f>QUARTILE(CC3:CC13,1)</f>
        <v>105</v>
      </c>
      <c r="CB24" s="123">
        <v>0.4</v>
      </c>
      <c r="CC24" s="60">
        <f>PERCENTILE($CC$1:$CC13,0.4)</f>
        <v>110</v>
      </c>
    </row>
    <row r="25" spans="3:81" ht="15.75" thickBot="1">
      <c r="AY25" s="70" t="s">
        <v>59</v>
      </c>
      <c r="AZ25" s="71"/>
      <c r="BA25" s="5">
        <f>(SUM($AZ$3:$AZ$13))*($CG$2/3)</f>
        <v>1960</v>
      </c>
      <c r="BB25" s="176" t="str">
        <f>IF(BA23&gt;=BA25,"ATINGE CONCEITO 4","NAO")</f>
        <v>ATINGE CONCEITO 4</v>
      </c>
      <c r="BC25" s="177"/>
      <c r="BD25" s="177"/>
      <c r="BE25" s="177"/>
      <c r="BF25" s="177"/>
      <c r="BG25" s="177"/>
      <c r="BH25" s="177"/>
      <c r="BW25" s="174"/>
      <c r="BX25" s="69" t="s">
        <v>60</v>
      </c>
      <c r="BY25" s="60"/>
      <c r="BZ25" s="60"/>
      <c r="CA25" s="72">
        <f>MEDIAN(CC3:CC13)</f>
        <v>251</v>
      </c>
      <c r="CB25" s="142">
        <v>0.35</v>
      </c>
      <c r="CC25" s="60">
        <f>PERCENTILE($CC$1:$CC13,0.35)</f>
        <v>110</v>
      </c>
    </row>
    <row r="26" spans="3:81" ht="15.75" thickBot="1">
      <c r="AY26" s="64"/>
      <c r="AZ26" s="65"/>
      <c r="BA26" s="5">
        <f>(SUM($AZ$3:$AZ$13))*($CI$2/3)</f>
        <v>2380</v>
      </c>
      <c r="BB26" s="176" t="str">
        <f>IF(BA23&gt;=BA26,"ATINGE CONCEITO 5","NAO")</f>
        <v>ATINGE CONCEITO 5</v>
      </c>
      <c r="BC26" s="177"/>
      <c r="BD26" s="177"/>
      <c r="BE26" s="177"/>
      <c r="BF26" s="177"/>
      <c r="BG26" s="177"/>
      <c r="BH26" s="177"/>
      <c r="BW26" s="174"/>
      <c r="BX26" s="69" t="s">
        <v>61</v>
      </c>
      <c r="BY26" s="60"/>
      <c r="BZ26" s="60"/>
      <c r="CA26" s="61">
        <f>QUARTILE(CC3:CC13,3)</f>
        <v>482.5</v>
      </c>
      <c r="CB26" s="123">
        <v>0.3</v>
      </c>
      <c r="CC26" s="60">
        <f>PERCENTILE($CC$1:$CC13,0.3)</f>
        <v>110</v>
      </c>
    </row>
    <row r="27" spans="3:81" ht="15.75" thickBot="1">
      <c r="BW27" s="175"/>
      <c r="BX27" s="73" t="s">
        <v>62</v>
      </c>
      <c r="BY27" s="62"/>
      <c r="BZ27" s="62"/>
      <c r="CA27" s="63">
        <f>QUARTILE(CC3:CC13,4)</f>
        <v>1050</v>
      </c>
    </row>
    <row r="28" spans="3:81" ht="15.75" thickBot="1"/>
    <row r="29" spans="3:81" ht="15.75" thickBot="1">
      <c r="AY29" s="153" t="s">
        <v>63</v>
      </c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5"/>
    </row>
    <row r="30" spans="3:81" ht="15.75" thickBot="1">
      <c r="AY30" s="74"/>
      <c r="AZ30" s="58"/>
      <c r="BA30" s="1" t="s">
        <v>64</v>
      </c>
      <c r="BB30" s="52"/>
      <c r="BC30" s="52"/>
      <c r="BD30" s="52" t="s">
        <v>65</v>
      </c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8"/>
    </row>
    <row r="31" spans="3:81" ht="15.75" thickBot="1">
      <c r="AY31" s="1" t="s">
        <v>66</v>
      </c>
      <c r="AZ31" s="58"/>
      <c r="BA31" s="156">
        <f>AZ15-COUNTIF(CE3:CE13,"=NAO")</f>
        <v>6.5</v>
      </c>
      <c r="BB31" s="157"/>
      <c r="BC31" s="89"/>
      <c r="BD31" s="158">
        <f>(BA31/G20)*100</f>
        <v>61.904761904761905</v>
      </c>
      <c r="BE31" s="159"/>
      <c r="BF31" s="160"/>
      <c r="BG31" s="88"/>
      <c r="BH31" s="52" t="str">
        <f>IF(BD31&gt;=80,"ATINGEM CONCEITO 3","NAO")</f>
        <v>NAO</v>
      </c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8"/>
    </row>
    <row r="32" spans="3:81" ht="15.75" thickBot="1">
      <c r="AY32" s="1" t="s">
        <v>67</v>
      </c>
      <c r="AZ32" s="58"/>
      <c r="BA32" s="156">
        <f>AZ15-COUNTIF(CG3:CG13,"=NAO")</f>
        <v>6.5</v>
      </c>
      <c r="BB32" s="157"/>
      <c r="BC32" s="89"/>
      <c r="BD32" s="158">
        <f>(BA32/G20)*100</f>
        <v>61.904761904761905</v>
      </c>
      <c r="BE32" s="159"/>
      <c r="BF32" s="160"/>
      <c r="BG32" s="88"/>
      <c r="BH32" s="52" t="str">
        <f>IF(BD32&gt;=80," ATINGEM CONCEITO 4","NAO")</f>
        <v>NAO</v>
      </c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8"/>
    </row>
    <row r="33" spans="51:74" ht="15.75" thickBot="1">
      <c r="AY33" s="161" t="s">
        <v>68</v>
      </c>
      <c r="AZ33" s="162"/>
      <c r="BA33" s="156">
        <f>AZ15-COUNTIF(CI3:CI13,"=NAO")</f>
        <v>5.5</v>
      </c>
      <c r="BB33" s="157"/>
      <c r="BC33" s="89"/>
      <c r="BD33" s="158">
        <f>(BA33/G20)*100</f>
        <v>52.380952380952387</v>
      </c>
      <c r="BE33" s="159"/>
      <c r="BF33" s="160"/>
      <c r="BG33" s="88"/>
      <c r="BH33" s="52" t="str">
        <f>IF(BD33&gt;=80,"ATINGEM CONCEITO 5","NAO")</f>
        <v>NAO</v>
      </c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8"/>
    </row>
    <row r="35" spans="51:74" ht="15.75" thickBot="1"/>
    <row r="36" spans="51:74" ht="15.75" thickBot="1">
      <c r="AY36" s="163" t="s">
        <v>69</v>
      </c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5"/>
    </row>
    <row r="37" spans="51:74" ht="15.75" thickBot="1">
      <c r="AY37" t="s">
        <v>45</v>
      </c>
      <c r="AZ37">
        <f>G20</f>
        <v>10.5</v>
      </c>
      <c r="BA37" s="75" t="s">
        <v>8</v>
      </c>
      <c r="BB37" s="76" t="s">
        <v>9</v>
      </c>
      <c r="BC37" s="76"/>
      <c r="BD37" s="76" t="s">
        <v>10</v>
      </c>
      <c r="BE37" s="76"/>
      <c r="BF37" s="76" t="s">
        <v>11</v>
      </c>
      <c r="BG37" s="76"/>
      <c r="BH37" s="76" t="s">
        <v>12</v>
      </c>
      <c r="BI37" s="76" t="s">
        <v>13</v>
      </c>
      <c r="BJ37" s="76" t="s">
        <v>14</v>
      </c>
      <c r="BK37" s="76" t="s">
        <v>15</v>
      </c>
      <c r="BL37" s="76" t="s">
        <v>16</v>
      </c>
      <c r="BM37" s="76"/>
      <c r="BN37" s="76" t="s">
        <v>17</v>
      </c>
      <c r="BO37" s="76"/>
      <c r="BP37" s="76" t="s">
        <v>27</v>
      </c>
      <c r="BQ37" s="76" t="s">
        <v>19</v>
      </c>
      <c r="BR37" s="76" t="s">
        <v>20</v>
      </c>
      <c r="BS37" s="76"/>
      <c r="BT37" s="76" t="s">
        <v>21</v>
      </c>
      <c r="BU37" s="76"/>
      <c r="BV37" s="77" t="s">
        <v>22</v>
      </c>
    </row>
    <row r="38" spans="51:74">
      <c r="AY38" t="s">
        <v>70</v>
      </c>
      <c r="BA38">
        <f>COUNTIF(BA3:BA13,"&gt;0")</f>
        <v>0</v>
      </c>
      <c r="BB38">
        <f>COUNTIF(BB3:BB13,"&gt;0")</f>
        <v>2</v>
      </c>
      <c r="BD38">
        <f>COUNTIF(BD3:BD13,"&gt;0")</f>
        <v>9</v>
      </c>
      <c r="BF38">
        <f>COUNTIF(BF3:BF13,"&gt;0")</f>
        <v>5</v>
      </c>
      <c r="BH38">
        <f t="shared" ref="BH38:BV38" si="58">COUNTIF(BH3:BH13,"&gt;0")</f>
        <v>0</v>
      </c>
      <c r="BI38">
        <f t="shared" si="58"/>
        <v>3</v>
      </c>
      <c r="BJ38">
        <f t="shared" si="58"/>
        <v>3</v>
      </c>
      <c r="BK38">
        <f t="shared" si="58"/>
        <v>1</v>
      </c>
      <c r="BL38">
        <f t="shared" si="58"/>
        <v>0</v>
      </c>
      <c r="BM38">
        <f t="shared" si="58"/>
        <v>1</v>
      </c>
      <c r="BN38">
        <f t="shared" si="58"/>
        <v>0</v>
      </c>
      <c r="BO38">
        <f t="shared" si="58"/>
        <v>0</v>
      </c>
      <c r="BP38">
        <f t="shared" si="58"/>
        <v>0</v>
      </c>
      <c r="BQ38">
        <f t="shared" si="58"/>
        <v>4</v>
      </c>
      <c r="BR38">
        <f t="shared" si="58"/>
        <v>0</v>
      </c>
      <c r="BS38">
        <f t="shared" si="58"/>
        <v>4</v>
      </c>
      <c r="BT38">
        <f t="shared" si="58"/>
        <v>0</v>
      </c>
      <c r="BU38">
        <f t="shared" si="58"/>
        <v>6</v>
      </c>
      <c r="BV38">
        <f t="shared" si="58"/>
        <v>6</v>
      </c>
    </row>
    <row r="39" spans="51:74">
      <c r="AY39" t="s">
        <v>71</v>
      </c>
      <c r="BA39" s="78">
        <f>BA38/$AZ$37*100</f>
        <v>0</v>
      </c>
      <c r="BB39" s="78">
        <f t="shared" ref="BB39:BV39" si="59">BB38/$AZ$37*100</f>
        <v>19.047619047619047</v>
      </c>
      <c r="BC39" s="78"/>
      <c r="BD39" s="78">
        <f t="shared" si="59"/>
        <v>85.714285714285708</v>
      </c>
      <c r="BE39" s="78"/>
      <c r="BF39" s="78">
        <f t="shared" si="59"/>
        <v>47.619047619047613</v>
      </c>
      <c r="BG39" s="78"/>
      <c r="BH39" s="78">
        <f t="shared" si="59"/>
        <v>0</v>
      </c>
      <c r="BI39" s="78">
        <f t="shared" si="59"/>
        <v>28.571428571428569</v>
      </c>
      <c r="BJ39" s="78">
        <f t="shared" si="59"/>
        <v>28.571428571428569</v>
      </c>
      <c r="BK39" s="78">
        <f t="shared" si="59"/>
        <v>9.5238095238095237</v>
      </c>
      <c r="BL39" s="78">
        <f t="shared" si="59"/>
        <v>0</v>
      </c>
      <c r="BM39" s="78">
        <f t="shared" si="59"/>
        <v>9.5238095238095237</v>
      </c>
      <c r="BN39" s="78">
        <f t="shared" si="59"/>
        <v>0</v>
      </c>
      <c r="BO39" s="78">
        <f t="shared" si="59"/>
        <v>0</v>
      </c>
      <c r="BP39" s="78">
        <f t="shared" si="59"/>
        <v>0</v>
      </c>
      <c r="BQ39" s="78">
        <f t="shared" si="59"/>
        <v>38.095238095238095</v>
      </c>
      <c r="BR39" s="78">
        <f t="shared" si="59"/>
        <v>0</v>
      </c>
      <c r="BS39" s="78">
        <f t="shared" si="59"/>
        <v>38.095238095238095</v>
      </c>
      <c r="BT39" s="78">
        <f t="shared" si="59"/>
        <v>0</v>
      </c>
      <c r="BU39" s="78">
        <f t="shared" si="59"/>
        <v>57.142857142857139</v>
      </c>
      <c r="BV39" s="78">
        <f t="shared" si="59"/>
        <v>57.142857142857139</v>
      </c>
    </row>
    <row r="40" spans="51:74" ht="15.75" thickBot="1">
      <c r="BA40" t="s">
        <v>29</v>
      </c>
      <c r="BK40" t="s">
        <v>52</v>
      </c>
      <c r="BQ40" t="s">
        <v>55</v>
      </c>
    </row>
    <row r="41" spans="51:74" ht="15.75" thickBot="1">
      <c r="AY41" t="s">
        <v>23</v>
      </c>
      <c r="BA41" s="148">
        <f>COUNTIF(BC3:BC13,"&gt;0")/$AZ$37*100</f>
        <v>19.047619047619047</v>
      </c>
      <c r="BB41" s="149"/>
      <c r="BC41" s="79"/>
      <c r="BJ41" t="s">
        <v>26</v>
      </c>
      <c r="BK41" s="148">
        <f>COUNTIF(BM3:BM13,"&gt;0")/$AZ$37*100</f>
        <v>9.5238095238095237</v>
      </c>
      <c r="BL41" s="149"/>
      <c r="BM41" s="79"/>
      <c r="BP41" t="s">
        <v>28</v>
      </c>
      <c r="BQ41" s="148">
        <f>COUNTIF(BS3:BS13,"&gt;0")/$AZ$37*100</f>
        <v>38.095238095238095</v>
      </c>
      <c r="BR41" s="149"/>
      <c r="BS41" s="79"/>
    </row>
    <row r="42" spans="51:74" ht="15.75" thickBot="1">
      <c r="AY42" t="s">
        <v>24</v>
      </c>
      <c r="BA42" s="166">
        <f>COUNTIF(BE3:BE105,"&gt;0")/$AZ$37*100</f>
        <v>85.714285714285708</v>
      </c>
      <c r="BB42" s="167"/>
      <c r="BC42" s="167"/>
      <c r="BD42" s="168"/>
      <c r="BE42" s="79"/>
    </row>
    <row r="43" spans="51:74" ht="15.75" thickBot="1">
      <c r="AY43" t="s">
        <v>72</v>
      </c>
      <c r="BA43" s="148">
        <f>COUNTIF(BG3:BG13,"&gt;0")/$AZ$37*100</f>
        <v>85.714285714285708</v>
      </c>
      <c r="BB43" s="152"/>
      <c r="BC43" s="152"/>
      <c r="BD43" s="152"/>
      <c r="BE43" s="152"/>
      <c r="BF43" s="149"/>
      <c r="BG43" s="55"/>
    </row>
    <row r="44" spans="51:74" ht="15.75" thickBot="1"/>
    <row r="45" spans="51:74" ht="15.75" thickBot="1">
      <c r="AY45" t="s">
        <v>23</v>
      </c>
      <c r="BA45" s="148">
        <f>COUNTIF(BC3:BC13,"&gt;1")/$AZ$37*100</f>
        <v>0</v>
      </c>
      <c r="BB45" s="149"/>
    </row>
  </sheetData>
  <protectedRanges>
    <protectedRange password="E804" sqref="T94:AI94" name="Dados da produção_1"/>
  </protectedRanges>
  <mergeCells count="30">
    <mergeCell ref="AY19:BV19"/>
    <mergeCell ref="BW19:BX19"/>
    <mergeCell ref="E1:S1"/>
    <mergeCell ref="U1:AI1"/>
    <mergeCell ref="AK1:AY1"/>
    <mergeCell ref="BA1:BV1"/>
    <mergeCell ref="BW18:CA18"/>
    <mergeCell ref="BW20:BX20"/>
    <mergeCell ref="BW21:BX21"/>
    <mergeCell ref="BW22:BX22"/>
    <mergeCell ref="BW23:BW27"/>
    <mergeCell ref="BB24:BH24"/>
    <mergeCell ref="BB25:BH25"/>
    <mergeCell ref="BB26:BH26"/>
    <mergeCell ref="BA45:BB45"/>
    <mergeCell ref="CB18:CC18"/>
    <mergeCell ref="BA43:BF43"/>
    <mergeCell ref="AY29:BV29"/>
    <mergeCell ref="BA31:BB31"/>
    <mergeCell ref="BD31:BF31"/>
    <mergeCell ref="BA32:BB32"/>
    <mergeCell ref="BD32:BF32"/>
    <mergeCell ref="AY33:AZ33"/>
    <mergeCell ref="BA33:BB33"/>
    <mergeCell ref="BD33:BF33"/>
    <mergeCell ref="AY36:BV36"/>
    <mergeCell ref="BA41:BB41"/>
    <mergeCell ref="BK41:BL41"/>
    <mergeCell ref="BQ41:BR41"/>
    <mergeCell ref="BA42:BD42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DS64"/>
  <sheetViews>
    <sheetView topLeftCell="AQ27" workbookViewId="0">
      <selection activeCell="BA64" sqref="BA64:BB64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0">
        <v>2010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57"/>
      <c r="T1" s="86"/>
      <c r="U1" s="154">
        <v>2011</v>
      </c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5"/>
      <c r="AJ1" s="2"/>
      <c r="AK1" s="181">
        <v>2012</v>
      </c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2"/>
      <c r="AZ1" s="3"/>
      <c r="BA1" s="183" t="s">
        <v>0</v>
      </c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4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7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RESUMOS!R3</f>
        <v>220</v>
      </c>
      <c r="CG2">
        <f>RESUMOS!S3</f>
        <v>280</v>
      </c>
      <c r="CI2">
        <f>RESUMOS!T3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2" t="s">
        <v>128</v>
      </c>
      <c r="B3" s="95">
        <v>1</v>
      </c>
      <c r="C3" s="94" t="s">
        <v>129</v>
      </c>
      <c r="D3" s="80" t="s">
        <v>36</v>
      </c>
      <c r="E3" s="81"/>
      <c r="F3" s="81"/>
      <c r="G3" s="81">
        <v>2</v>
      </c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103"/>
      <c r="T3" s="48" t="s">
        <v>36</v>
      </c>
      <c r="U3" s="81"/>
      <c r="V3" s="81"/>
      <c r="W3" s="81">
        <v>1</v>
      </c>
      <c r="X3" s="81"/>
      <c r="Y3" s="81"/>
      <c r="Z3" s="81"/>
      <c r="AA3" s="81">
        <v>5</v>
      </c>
      <c r="AB3" s="81"/>
      <c r="AC3" s="81"/>
      <c r="AD3" s="81"/>
      <c r="AE3" s="81"/>
      <c r="AF3" s="81"/>
      <c r="AG3" s="81"/>
      <c r="AH3" s="81"/>
      <c r="AI3" s="103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8" si="0">SUM(E3,U3,AK3)</f>
        <v>0</v>
      </c>
      <c r="BB3" s="29">
        <f t="shared" si="0"/>
        <v>0</v>
      </c>
      <c r="BC3" s="29">
        <f>SUM(BA3:BB3)</f>
        <v>0</v>
      </c>
      <c r="BD3" s="29">
        <f t="shared" ref="BD3:BD20" si="1">SUM(G3,W3,AM3)</f>
        <v>3</v>
      </c>
      <c r="BE3" s="29">
        <f>SUM(BC3:BD3)</f>
        <v>3</v>
      </c>
      <c r="BF3" s="29">
        <f t="shared" ref="BF3:BF20" si="2">SUM(H3,X3,AN3)</f>
        <v>0</v>
      </c>
      <c r="BG3" s="29">
        <f>BA3+BB3+BD3+BF3</f>
        <v>3</v>
      </c>
      <c r="BH3" s="29">
        <f t="shared" ref="BH3:BJ20" si="3">SUM(I3,Y3,AO3)</f>
        <v>0</v>
      </c>
      <c r="BI3" s="29">
        <f t="shared" si="3"/>
        <v>0</v>
      </c>
      <c r="BJ3" s="29">
        <f t="shared" si="3"/>
        <v>5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20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20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180</v>
      </c>
      <c r="BY3" s="29">
        <f>IF(BI3&gt;3,30,BI3*10)</f>
        <v>0</v>
      </c>
      <c r="BZ3" s="29">
        <f>IF(BJ3&gt;3,15,BJ3*5)</f>
        <v>15</v>
      </c>
      <c r="CA3" s="29">
        <f>(BK3*200)+(BL3*100)+(BN3*50)+(BP3*20)</f>
        <v>0</v>
      </c>
      <c r="CB3" s="29">
        <f>(BQ3*100)+(BR3*50)+(BT3*25)+(BV3*10)</f>
        <v>0</v>
      </c>
      <c r="CC3" s="30">
        <f>IF(AZ3&gt;0,SUM(BX3:CB3),"")</f>
        <v>195</v>
      </c>
      <c r="CD3" s="122">
        <f t="shared" ref="CD3:CD32" si="6">$CC3-(($CE$2/3)*$AZ3)</f>
        <v>48.333333333333343</v>
      </c>
      <c r="CE3" s="22">
        <f>IF(AZ3=0," ",IF(CD3&gt;=0,3,"NAO"))</f>
        <v>3</v>
      </c>
      <c r="CF3" s="122">
        <f t="shared" ref="CF3:CF32" si="7">$CC3-(($CG$2/3)*$AZ3)</f>
        <v>8.3333333333333428</v>
      </c>
      <c r="CG3" s="22">
        <f>IF(AZ3=0," ",IF(CF3&gt;=0,4,"NAO"))</f>
        <v>4</v>
      </c>
      <c r="CH3" s="122">
        <f t="shared" ref="CH3:CH32" si="8">$CC3-(($CI$2/3)*$AZ3)</f>
        <v>-31.666666666666657</v>
      </c>
      <c r="CI3" s="22" t="str">
        <f>IF(AZ3=0," ",IF(CH3&gt;=0,5,"NAO"))</f>
        <v>NAO</v>
      </c>
      <c r="CJ3" s="22">
        <f t="shared" ref="CJ3:CJ20" si="9">(CC3)/(SUM($CC$3:$CC$32))*100</f>
        <v>4.234527687296417</v>
      </c>
      <c r="CK3" s="22">
        <f t="shared" ref="CK3:CK20" si="10">(CC3/(SUM($CC$3:$CC$32))*100)</f>
        <v>4.234527687296417</v>
      </c>
      <c r="CM3" s="22" t="e">
        <f t="shared" ref="CM3:CM20" si="11">BA3/(SUM(BA$3:BA$32)/100)</f>
        <v>#DIV/0!</v>
      </c>
      <c r="CN3" s="22">
        <f t="shared" ref="CN3:CN20" si="12">BB3/(SUM(BB$3:BB$32)/100)</f>
        <v>0</v>
      </c>
      <c r="CO3" s="22">
        <f t="shared" ref="CO3:CO20" si="13">BD3/(SUM(BD$3:BD$32)/100)</f>
        <v>5.7692307692307692</v>
      </c>
      <c r="CP3" s="22">
        <f t="shared" ref="CP3:CP20" si="14">BF3/(SUM(BF$3:BF$32)/100)</f>
        <v>0</v>
      </c>
      <c r="CQ3" s="22">
        <f t="shared" ref="CQ3:CU20" si="15">BH3/(SUM(BH$3:BH$32)/100)</f>
        <v>0</v>
      </c>
      <c r="CR3" s="22" t="e">
        <f t="shared" si="15"/>
        <v>#DIV/0!</v>
      </c>
      <c r="CS3" s="22">
        <f t="shared" si="15"/>
        <v>22.727272727272727</v>
      </c>
      <c r="CT3" s="22" t="e">
        <f t="shared" si="15"/>
        <v>#DIV/0!</v>
      </c>
      <c r="CU3" s="22" t="e">
        <f t="shared" si="15"/>
        <v>#DIV/0!</v>
      </c>
      <c r="CV3" s="22" t="e">
        <f t="shared" ref="CV3:CZ20" si="16">BN3/(SUM(BN$3:BN$32)/100)</f>
        <v>#DIV/0!</v>
      </c>
      <c r="CW3" s="22" t="e">
        <f t="shared" si="16"/>
        <v>#DIV/0!</v>
      </c>
      <c r="CX3" s="22" t="e">
        <f t="shared" si="16"/>
        <v>#DIV/0!</v>
      </c>
      <c r="CY3" s="22" t="e">
        <f t="shared" si="16"/>
        <v>#DIV/0!</v>
      </c>
      <c r="CZ3" s="22">
        <f t="shared" si="16"/>
        <v>0</v>
      </c>
      <c r="DA3" s="22" t="e">
        <f t="shared" ref="DA3:DC20" si="17">BT3/(SUM(BT$3:BT$32)/100)</f>
        <v>#DIV/0!</v>
      </c>
      <c r="DB3" s="22">
        <f t="shared" si="17"/>
        <v>0</v>
      </c>
      <c r="DC3" s="22">
        <f t="shared" si="17"/>
        <v>0</v>
      </c>
      <c r="DE3" s="22">
        <f>COUNTIF(BA3,"&lt;&gt;0")</f>
        <v>0</v>
      </c>
      <c r="DF3" s="22">
        <f>COUNTIF(BB3,"&lt;&gt;0")</f>
        <v>0</v>
      </c>
      <c r="DG3" s="22">
        <f>COUNTIF(BD3,"&lt;&gt;0")</f>
        <v>1</v>
      </c>
      <c r="DH3" s="22">
        <f>COUNTIF(BF3,"&lt;&gt;0")</f>
        <v>0</v>
      </c>
      <c r="DI3" s="22">
        <f t="shared" ref="DI3:DM18" si="18">COUNTIF(BH3,"&lt;&gt;0")</f>
        <v>0</v>
      </c>
      <c r="DJ3" s="22">
        <f t="shared" si="18"/>
        <v>0</v>
      </c>
      <c r="DK3" s="22">
        <f t="shared" si="18"/>
        <v>1</v>
      </c>
      <c r="DL3" s="22">
        <f t="shared" si="18"/>
        <v>0</v>
      </c>
      <c r="DM3" s="22">
        <f t="shared" si="18"/>
        <v>0</v>
      </c>
      <c r="DN3" s="22">
        <f t="shared" ref="DN3:DN20" si="1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2" t="s">
        <v>128</v>
      </c>
      <c r="B4" s="95">
        <v>2</v>
      </c>
      <c r="C4" s="95" t="s">
        <v>130</v>
      </c>
      <c r="D4" s="80" t="s">
        <v>36</v>
      </c>
      <c r="E4" s="31"/>
      <c r="F4" s="31"/>
      <c r="G4" s="31">
        <v>3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104"/>
      <c r="T4" s="48" t="s">
        <v>36</v>
      </c>
      <c r="U4" s="31"/>
      <c r="V4" s="31"/>
      <c r="W4" s="31">
        <v>3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104"/>
      <c r="AJ4" s="48"/>
      <c r="AK4" s="90"/>
      <c r="AL4" s="91"/>
      <c r="AM4" s="91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20" si="20">COUNTIF(D4:AY4,"P")</f>
        <v>2</v>
      </c>
      <c r="BA4" s="28">
        <f t="shared" si="0"/>
        <v>0</v>
      </c>
      <c r="BB4" s="29">
        <f t="shared" si="0"/>
        <v>0</v>
      </c>
      <c r="BC4" s="29">
        <f t="shared" ref="BC4:BC20" si="21">SUM(BA4:BB4)</f>
        <v>0</v>
      </c>
      <c r="BD4" s="29">
        <f t="shared" si="1"/>
        <v>6</v>
      </c>
      <c r="BE4" s="29">
        <f t="shared" ref="BE4:BE20" si="22">SUM(BC4:BD4)</f>
        <v>6</v>
      </c>
      <c r="BF4" s="29">
        <f t="shared" si="2"/>
        <v>0</v>
      </c>
      <c r="BG4" s="29">
        <f t="shared" ref="BG4:BG20" si="23">BA4+BB4+BD4+BF4</f>
        <v>6</v>
      </c>
      <c r="BH4" s="29">
        <f t="shared" si="3"/>
        <v>0</v>
      </c>
      <c r="BI4" s="29">
        <f t="shared" si="3"/>
        <v>0</v>
      </c>
      <c r="BJ4" s="29">
        <f t="shared" si="3"/>
        <v>0</v>
      </c>
      <c r="BK4" s="29">
        <f t="shared" ref="BK4:BL20" si="24">SUM(AR4,AB4,L4)</f>
        <v>0</v>
      </c>
      <c r="BL4" s="29">
        <f t="shared" si="24"/>
        <v>0</v>
      </c>
      <c r="BM4" s="29">
        <f t="shared" ref="BM4:BM20" si="25">SUM(BK4:BL4)</f>
        <v>0</v>
      </c>
      <c r="BN4" s="29">
        <f t="shared" si="4"/>
        <v>0</v>
      </c>
      <c r="BO4" s="29">
        <f t="shared" si="4"/>
        <v>0</v>
      </c>
      <c r="BP4" s="29">
        <f t="shared" ref="BP4:BP20" si="26">IF(BO4&gt;=3,3,BO4)</f>
        <v>0</v>
      </c>
      <c r="BQ4" s="29">
        <f t="shared" ref="BQ4:BR20" si="27">SUM(AV4,AF4,P4)</f>
        <v>0</v>
      </c>
      <c r="BR4" s="29">
        <f t="shared" si="27"/>
        <v>0</v>
      </c>
      <c r="BS4" s="29">
        <f t="shared" ref="BS4:BS20" si="28">SUM(BQ4:BR4)</f>
        <v>0</v>
      </c>
      <c r="BT4" s="29">
        <f t="shared" si="5"/>
        <v>0</v>
      </c>
      <c r="BU4" s="30">
        <f t="shared" si="5"/>
        <v>0</v>
      </c>
      <c r="BV4" s="30">
        <f t="shared" ref="BV4:BV20" si="29">IF(BU4&gt;=3,3,BU4)</f>
        <v>0</v>
      </c>
      <c r="BX4" s="28">
        <f t="shared" ref="BX4:BX20" si="30">(BA4*100)+(BB4*80)+(BD4*60)+(BF4*40)+(BH4*20)</f>
        <v>360</v>
      </c>
      <c r="BY4" s="29">
        <f t="shared" ref="BY4:BY20" si="31">IF(BI4&gt;3,30,BI4*10)</f>
        <v>0</v>
      </c>
      <c r="BZ4" s="29">
        <f t="shared" ref="BZ4:BZ20" si="32">IF(BJ4&gt;3,15,BJ4*5)</f>
        <v>0</v>
      </c>
      <c r="CA4" s="29">
        <f t="shared" ref="CA4:CA20" si="33">(BK4*200)+(BL4*100)+(BN4*50)+(BP4*20)</f>
        <v>0</v>
      </c>
      <c r="CB4" s="29">
        <f t="shared" ref="CB4:CB20" si="34">(BQ4*100)+(BR4*50)+(BT4*25)+(BV4*10)</f>
        <v>0</v>
      </c>
      <c r="CC4" s="30">
        <f t="shared" ref="CC4:CC32" si="35">IF(AZ4&gt;0,SUM(BX4:CB4),"")</f>
        <v>360</v>
      </c>
      <c r="CD4" s="122">
        <f t="shared" si="6"/>
        <v>213.33333333333334</v>
      </c>
      <c r="CE4" s="22">
        <f t="shared" ref="CE4:CE32" si="36">IF(AZ4=0," ",IF(CD4&gt;=0,3,"NAO"))</f>
        <v>3</v>
      </c>
      <c r="CF4" s="122">
        <f t="shared" si="7"/>
        <v>173.33333333333334</v>
      </c>
      <c r="CG4" s="22">
        <f t="shared" ref="CG4:CG32" si="37">IF(AZ4=0," ",IF(CF4&gt;=0,4,"NAO"))</f>
        <v>4</v>
      </c>
      <c r="CH4" s="122">
        <f t="shared" si="8"/>
        <v>133.33333333333334</v>
      </c>
      <c r="CI4" s="22">
        <f t="shared" ref="CI4:CI32" si="38">IF(AZ4=0," ",IF(CH4&gt;=0,5,"NAO"))</f>
        <v>5</v>
      </c>
      <c r="CJ4" s="22">
        <f t="shared" si="9"/>
        <v>7.8175895765472303</v>
      </c>
      <c r="CK4" s="22">
        <f t="shared" si="10"/>
        <v>7.8175895765472303</v>
      </c>
      <c r="CM4" s="22" t="e">
        <f t="shared" si="11"/>
        <v>#DIV/0!</v>
      </c>
      <c r="CN4" s="22">
        <f t="shared" si="12"/>
        <v>0</v>
      </c>
      <c r="CO4" s="22">
        <f t="shared" si="13"/>
        <v>11.538461538461538</v>
      </c>
      <c r="CP4" s="22">
        <f t="shared" si="14"/>
        <v>0</v>
      </c>
      <c r="CQ4" s="22">
        <f t="shared" si="15"/>
        <v>0</v>
      </c>
      <c r="CR4" s="22" t="e">
        <f t="shared" si="15"/>
        <v>#DIV/0!</v>
      </c>
      <c r="CS4" s="22">
        <f t="shared" si="15"/>
        <v>0</v>
      </c>
      <c r="CT4" s="22" t="e">
        <f t="shared" si="15"/>
        <v>#DIV/0!</v>
      </c>
      <c r="CU4" s="22" t="e">
        <f t="shared" si="15"/>
        <v>#DIV/0!</v>
      </c>
      <c r="CV4" s="22" t="e">
        <f t="shared" si="16"/>
        <v>#DIV/0!</v>
      </c>
      <c r="CW4" s="22" t="e">
        <f t="shared" si="16"/>
        <v>#DIV/0!</v>
      </c>
      <c r="CX4" s="22" t="e">
        <f t="shared" si="16"/>
        <v>#DIV/0!</v>
      </c>
      <c r="CY4" s="22" t="e">
        <f t="shared" si="16"/>
        <v>#DIV/0!</v>
      </c>
      <c r="CZ4" s="22">
        <f t="shared" si="16"/>
        <v>0</v>
      </c>
      <c r="DA4" s="22" t="e">
        <f t="shared" si="17"/>
        <v>#DIV/0!</v>
      </c>
      <c r="DB4" s="22">
        <f t="shared" si="17"/>
        <v>0</v>
      </c>
      <c r="DC4" s="22">
        <f t="shared" si="17"/>
        <v>0</v>
      </c>
      <c r="DE4" s="22">
        <f t="shared" ref="DE4:DF20" si="39">COUNTIF(BA4,"&lt;&gt;0")</f>
        <v>0</v>
      </c>
      <c r="DF4" s="22">
        <f t="shared" si="39"/>
        <v>0</v>
      </c>
      <c r="DG4" s="22">
        <f t="shared" ref="DG4:DG20" si="40">COUNTIF(BD4,"&lt;&gt;0")</f>
        <v>1</v>
      </c>
      <c r="DH4" s="22">
        <f t="shared" ref="DH4:DH20" si="41">COUNTIF(BF4,"&lt;&gt;0")</f>
        <v>0</v>
      </c>
      <c r="DI4" s="22">
        <f t="shared" si="18"/>
        <v>0</v>
      </c>
      <c r="DJ4" s="22">
        <f t="shared" si="18"/>
        <v>0</v>
      </c>
      <c r="DK4" s="22">
        <f t="shared" si="18"/>
        <v>0</v>
      </c>
      <c r="DL4" s="22">
        <f t="shared" si="18"/>
        <v>0</v>
      </c>
      <c r="DM4" s="22">
        <f t="shared" si="18"/>
        <v>0</v>
      </c>
      <c r="DN4" s="22">
        <f t="shared" si="19"/>
        <v>0</v>
      </c>
      <c r="DO4" s="22">
        <f t="shared" ref="DO4:DQ20" si="42">COUNTIF(BP4,"&lt;&gt;0")</f>
        <v>0</v>
      </c>
      <c r="DP4" s="22">
        <f t="shared" si="42"/>
        <v>0</v>
      </c>
      <c r="DQ4" s="22">
        <f t="shared" si="42"/>
        <v>0</v>
      </c>
      <c r="DR4" s="22">
        <f t="shared" ref="DR4:DR32" si="43">COUNTIF(BT4,"&lt;&gt;0")</f>
        <v>0</v>
      </c>
      <c r="DS4" s="22">
        <f t="shared" ref="DS4:DS32" si="44">COUNTIF(BV4,"&lt;&gt;0")</f>
        <v>0</v>
      </c>
    </row>
    <row r="5" spans="1:123" s="22" customFormat="1" ht="15.75" thickBot="1">
      <c r="A5" s="102" t="s">
        <v>128</v>
      </c>
      <c r="B5" s="95">
        <v>3</v>
      </c>
      <c r="C5" s="95" t="s">
        <v>131</v>
      </c>
      <c r="D5" s="80" t="s">
        <v>36</v>
      </c>
      <c r="E5" s="31"/>
      <c r="F5" s="31"/>
      <c r="G5" s="31">
        <v>1</v>
      </c>
      <c r="H5" s="31"/>
      <c r="I5" s="31">
        <v>1</v>
      </c>
      <c r="J5" s="31"/>
      <c r="K5" s="31"/>
      <c r="L5" s="31"/>
      <c r="M5" s="31"/>
      <c r="N5" s="31"/>
      <c r="O5" s="31"/>
      <c r="P5" s="31"/>
      <c r="Q5" s="31"/>
      <c r="R5" s="31"/>
      <c r="S5" s="104"/>
      <c r="T5" s="48" t="s">
        <v>73</v>
      </c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104"/>
      <c r="AJ5" s="48"/>
      <c r="AK5" s="92"/>
      <c r="AL5" s="93"/>
      <c r="AM5" s="83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20"/>
        <v>1</v>
      </c>
      <c r="BA5" s="28">
        <f t="shared" si="0"/>
        <v>0</v>
      </c>
      <c r="BB5" s="29">
        <f t="shared" si="0"/>
        <v>0</v>
      </c>
      <c r="BC5" s="29">
        <f t="shared" si="21"/>
        <v>0</v>
      </c>
      <c r="BD5" s="29">
        <f t="shared" si="1"/>
        <v>1</v>
      </c>
      <c r="BE5" s="29">
        <f t="shared" si="22"/>
        <v>1</v>
      </c>
      <c r="BF5" s="29">
        <f t="shared" si="2"/>
        <v>0</v>
      </c>
      <c r="BG5" s="29">
        <f t="shared" si="23"/>
        <v>1</v>
      </c>
      <c r="BH5" s="29">
        <f t="shared" si="3"/>
        <v>1</v>
      </c>
      <c r="BI5" s="29">
        <f t="shared" si="3"/>
        <v>0</v>
      </c>
      <c r="BJ5" s="29">
        <f t="shared" si="3"/>
        <v>0</v>
      </c>
      <c r="BK5" s="29">
        <f t="shared" si="24"/>
        <v>0</v>
      </c>
      <c r="BL5" s="29">
        <f t="shared" si="24"/>
        <v>0</v>
      </c>
      <c r="BM5" s="29">
        <f t="shared" si="25"/>
        <v>0</v>
      </c>
      <c r="BN5" s="29">
        <f t="shared" si="4"/>
        <v>0</v>
      </c>
      <c r="BO5" s="29">
        <f t="shared" si="4"/>
        <v>0</v>
      </c>
      <c r="BP5" s="29">
        <f t="shared" si="26"/>
        <v>0</v>
      </c>
      <c r="BQ5" s="29">
        <f t="shared" si="27"/>
        <v>0</v>
      </c>
      <c r="BR5" s="29">
        <f t="shared" si="27"/>
        <v>0</v>
      </c>
      <c r="BS5" s="29">
        <f t="shared" si="28"/>
        <v>0</v>
      </c>
      <c r="BT5" s="29">
        <f t="shared" si="5"/>
        <v>0</v>
      </c>
      <c r="BU5" s="30">
        <f t="shared" si="5"/>
        <v>0</v>
      </c>
      <c r="BV5" s="30">
        <f t="shared" si="29"/>
        <v>0</v>
      </c>
      <c r="BX5" s="28">
        <f t="shared" si="30"/>
        <v>80</v>
      </c>
      <c r="BY5" s="29">
        <f t="shared" si="31"/>
        <v>0</v>
      </c>
      <c r="BZ5" s="29">
        <f t="shared" si="32"/>
        <v>0</v>
      </c>
      <c r="CA5" s="29">
        <f t="shared" si="33"/>
        <v>0</v>
      </c>
      <c r="CB5" s="29">
        <f t="shared" si="34"/>
        <v>0</v>
      </c>
      <c r="CC5" s="30">
        <f t="shared" si="35"/>
        <v>80</v>
      </c>
      <c r="CD5" s="122">
        <f t="shared" si="6"/>
        <v>6.6666666666666714</v>
      </c>
      <c r="CE5" s="22">
        <f t="shared" si="36"/>
        <v>3</v>
      </c>
      <c r="CF5" s="122">
        <f t="shared" si="7"/>
        <v>-13.333333333333329</v>
      </c>
      <c r="CG5" s="22" t="str">
        <f t="shared" si="37"/>
        <v>NAO</v>
      </c>
      <c r="CH5" s="122">
        <f t="shared" si="8"/>
        <v>-33.333333333333329</v>
      </c>
      <c r="CI5" s="22" t="str">
        <f t="shared" si="38"/>
        <v>NAO</v>
      </c>
      <c r="CJ5" s="22">
        <f t="shared" si="9"/>
        <v>1.7372421281216071</v>
      </c>
      <c r="CK5" s="22">
        <f t="shared" si="10"/>
        <v>1.7372421281216071</v>
      </c>
      <c r="CM5" s="22" t="e">
        <f t="shared" si="11"/>
        <v>#DIV/0!</v>
      </c>
      <c r="CN5" s="22">
        <f t="shared" si="12"/>
        <v>0</v>
      </c>
      <c r="CO5" s="22">
        <f t="shared" si="13"/>
        <v>1.9230769230769229</v>
      </c>
      <c r="CP5" s="22">
        <f t="shared" si="14"/>
        <v>0</v>
      </c>
      <c r="CQ5" s="22">
        <f t="shared" si="15"/>
        <v>8.3333333333333339</v>
      </c>
      <c r="CR5" s="22" t="e">
        <f t="shared" si="15"/>
        <v>#DIV/0!</v>
      </c>
      <c r="CS5" s="22">
        <f t="shared" si="15"/>
        <v>0</v>
      </c>
      <c r="CT5" s="22" t="e">
        <f t="shared" si="15"/>
        <v>#DIV/0!</v>
      </c>
      <c r="CU5" s="22" t="e">
        <f t="shared" si="15"/>
        <v>#DIV/0!</v>
      </c>
      <c r="CV5" s="22" t="e">
        <f t="shared" si="16"/>
        <v>#DIV/0!</v>
      </c>
      <c r="CW5" s="22" t="e">
        <f t="shared" si="16"/>
        <v>#DIV/0!</v>
      </c>
      <c r="CX5" s="22" t="e">
        <f t="shared" si="16"/>
        <v>#DIV/0!</v>
      </c>
      <c r="CY5" s="22" t="e">
        <f t="shared" si="16"/>
        <v>#DIV/0!</v>
      </c>
      <c r="CZ5" s="22">
        <f t="shared" si="16"/>
        <v>0</v>
      </c>
      <c r="DA5" s="22" t="e">
        <f t="shared" si="17"/>
        <v>#DIV/0!</v>
      </c>
      <c r="DB5" s="22">
        <f t="shared" si="17"/>
        <v>0</v>
      </c>
      <c r="DC5" s="22">
        <f t="shared" si="17"/>
        <v>0</v>
      </c>
      <c r="DE5" s="22">
        <f t="shared" si="39"/>
        <v>0</v>
      </c>
      <c r="DF5" s="22">
        <f t="shared" si="39"/>
        <v>0</v>
      </c>
      <c r="DG5" s="22">
        <f t="shared" si="40"/>
        <v>1</v>
      </c>
      <c r="DH5" s="22">
        <f t="shared" si="41"/>
        <v>0</v>
      </c>
      <c r="DI5" s="22">
        <f t="shared" si="18"/>
        <v>1</v>
      </c>
      <c r="DJ5" s="22">
        <f t="shared" si="18"/>
        <v>0</v>
      </c>
      <c r="DK5" s="22">
        <f t="shared" si="18"/>
        <v>0</v>
      </c>
      <c r="DL5" s="22">
        <f t="shared" si="18"/>
        <v>0</v>
      </c>
      <c r="DM5" s="22">
        <f t="shared" si="18"/>
        <v>0</v>
      </c>
      <c r="DN5" s="22">
        <f t="shared" si="19"/>
        <v>0</v>
      </c>
      <c r="DO5" s="22">
        <f t="shared" si="42"/>
        <v>0</v>
      </c>
      <c r="DP5" s="22">
        <f t="shared" si="42"/>
        <v>0</v>
      </c>
      <c r="DQ5" s="22">
        <f t="shared" si="42"/>
        <v>0</v>
      </c>
      <c r="DR5" s="22">
        <f t="shared" si="43"/>
        <v>0</v>
      </c>
      <c r="DS5" s="22">
        <f t="shared" si="44"/>
        <v>0</v>
      </c>
    </row>
    <row r="6" spans="1:123" s="22" customFormat="1" ht="15.75" thickBot="1">
      <c r="A6" s="102" t="s">
        <v>128</v>
      </c>
      <c r="B6" s="95">
        <v>4</v>
      </c>
      <c r="C6" s="95" t="s">
        <v>132</v>
      </c>
      <c r="D6" s="80" t="s">
        <v>36</v>
      </c>
      <c r="E6" s="31"/>
      <c r="F6" s="31"/>
      <c r="G6" s="31">
        <v>2</v>
      </c>
      <c r="H6" s="31">
        <v>3</v>
      </c>
      <c r="I6" s="31"/>
      <c r="J6" s="31"/>
      <c r="K6" s="31">
        <v>3</v>
      </c>
      <c r="L6" s="31"/>
      <c r="M6" s="31"/>
      <c r="N6" s="31"/>
      <c r="O6" s="125"/>
      <c r="P6" s="31"/>
      <c r="Q6" s="31"/>
      <c r="R6" s="31"/>
      <c r="S6" s="126"/>
      <c r="T6" s="48" t="s">
        <v>36</v>
      </c>
      <c r="U6" s="31"/>
      <c r="V6" s="31"/>
      <c r="W6" s="31">
        <v>5</v>
      </c>
      <c r="X6" s="31"/>
      <c r="Y6" s="31">
        <v>5</v>
      </c>
      <c r="Z6" s="31"/>
      <c r="AA6" s="31"/>
      <c r="AB6" s="31"/>
      <c r="AC6" s="31"/>
      <c r="AD6" s="31"/>
      <c r="AE6" s="31"/>
      <c r="AF6" s="31"/>
      <c r="AG6" s="31"/>
      <c r="AH6" s="31"/>
      <c r="AI6" s="104">
        <v>1</v>
      </c>
      <c r="AJ6" s="48"/>
      <c r="AK6" s="90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20"/>
        <v>2</v>
      </c>
      <c r="BA6" s="28">
        <f t="shared" si="0"/>
        <v>0</v>
      </c>
      <c r="BB6" s="29">
        <f t="shared" si="0"/>
        <v>0</v>
      </c>
      <c r="BC6" s="29">
        <f t="shared" si="21"/>
        <v>0</v>
      </c>
      <c r="BD6" s="29">
        <f t="shared" si="1"/>
        <v>7</v>
      </c>
      <c r="BE6" s="29">
        <f t="shared" si="22"/>
        <v>7</v>
      </c>
      <c r="BF6" s="29">
        <f t="shared" si="2"/>
        <v>3</v>
      </c>
      <c r="BG6" s="29">
        <f t="shared" si="23"/>
        <v>10</v>
      </c>
      <c r="BH6" s="29">
        <f t="shared" si="3"/>
        <v>5</v>
      </c>
      <c r="BI6" s="29">
        <f t="shared" si="3"/>
        <v>0</v>
      </c>
      <c r="BJ6" s="29">
        <f t="shared" si="3"/>
        <v>3</v>
      </c>
      <c r="BK6" s="29">
        <f t="shared" si="24"/>
        <v>0</v>
      </c>
      <c r="BL6" s="29">
        <f t="shared" si="24"/>
        <v>0</v>
      </c>
      <c r="BM6" s="29">
        <f t="shared" si="25"/>
        <v>0</v>
      </c>
      <c r="BN6" s="29">
        <f t="shared" si="4"/>
        <v>0</v>
      </c>
      <c r="BO6" s="29">
        <f t="shared" si="4"/>
        <v>0</v>
      </c>
      <c r="BP6" s="29">
        <f t="shared" si="26"/>
        <v>0</v>
      </c>
      <c r="BQ6" s="29">
        <f t="shared" si="27"/>
        <v>0</v>
      </c>
      <c r="BR6" s="29">
        <f t="shared" si="27"/>
        <v>0</v>
      </c>
      <c r="BS6" s="29">
        <f t="shared" si="28"/>
        <v>0</v>
      </c>
      <c r="BT6" s="29">
        <f t="shared" si="5"/>
        <v>0</v>
      </c>
      <c r="BU6" s="30">
        <f t="shared" si="5"/>
        <v>1</v>
      </c>
      <c r="BV6" s="30">
        <f t="shared" si="29"/>
        <v>1</v>
      </c>
      <c r="BX6" s="28">
        <f t="shared" si="30"/>
        <v>640</v>
      </c>
      <c r="BY6" s="29">
        <f t="shared" si="31"/>
        <v>0</v>
      </c>
      <c r="BZ6" s="29">
        <f t="shared" si="32"/>
        <v>15</v>
      </c>
      <c r="CA6" s="29">
        <f t="shared" si="33"/>
        <v>0</v>
      </c>
      <c r="CB6" s="29">
        <f t="shared" si="34"/>
        <v>10</v>
      </c>
      <c r="CC6" s="30">
        <f t="shared" si="35"/>
        <v>665</v>
      </c>
      <c r="CD6" s="122">
        <f t="shared" si="6"/>
        <v>518.33333333333337</v>
      </c>
      <c r="CE6" s="22">
        <f t="shared" si="36"/>
        <v>3</v>
      </c>
      <c r="CF6" s="122">
        <f t="shared" si="7"/>
        <v>478.33333333333337</v>
      </c>
      <c r="CG6" s="22">
        <f t="shared" si="37"/>
        <v>4</v>
      </c>
      <c r="CH6" s="122">
        <f t="shared" si="8"/>
        <v>438.33333333333337</v>
      </c>
      <c r="CI6" s="22">
        <f t="shared" si="38"/>
        <v>5</v>
      </c>
      <c r="CJ6" s="22">
        <f t="shared" si="9"/>
        <v>14.440825190010859</v>
      </c>
      <c r="CK6" s="22">
        <f t="shared" si="10"/>
        <v>14.440825190010859</v>
      </c>
      <c r="CM6" s="22" t="e">
        <f t="shared" si="11"/>
        <v>#DIV/0!</v>
      </c>
      <c r="CN6" s="22">
        <f t="shared" si="12"/>
        <v>0</v>
      </c>
      <c r="CO6" s="22">
        <f t="shared" si="13"/>
        <v>13.461538461538462</v>
      </c>
      <c r="CP6" s="22">
        <f t="shared" si="14"/>
        <v>27.272727272727273</v>
      </c>
      <c r="CQ6" s="22">
        <f t="shared" si="15"/>
        <v>41.666666666666671</v>
      </c>
      <c r="CR6" s="22" t="e">
        <f t="shared" si="15"/>
        <v>#DIV/0!</v>
      </c>
      <c r="CS6" s="22">
        <f t="shared" si="15"/>
        <v>13.636363636363637</v>
      </c>
      <c r="CT6" s="22" t="e">
        <f t="shared" si="15"/>
        <v>#DIV/0!</v>
      </c>
      <c r="CU6" s="22" t="e">
        <f t="shared" si="15"/>
        <v>#DIV/0!</v>
      </c>
      <c r="CV6" s="22" t="e">
        <f t="shared" si="16"/>
        <v>#DIV/0!</v>
      </c>
      <c r="CW6" s="22" t="e">
        <f t="shared" si="16"/>
        <v>#DIV/0!</v>
      </c>
      <c r="CX6" s="22" t="e">
        <f t="shared" si="16"/>
        <v>#DIV/0!</v>
      </c>
      <c r="CY6" s="22" t="e">
        <f t="shared" si="16"/>
        <v>#DIV/0!</v>
      </c>
      <c r="CZ6" s="22">
        <f t="shared" si="16"/>
        <v>0</v>
      </c>
      <c r="DA6" s="22" t="e">
        <f t="shared" si="17"/>
        <v>#DIV/0!</v>
      </c>
      <c r="DB6" s="22">
        <f t="shared" si="17"/>
        <v>100</v>
      </c>
      <c r="DC6" s="22">
        <f t="shared" si="17"/>
        <v>100</v>
      </c>
      <c r="DE6" s="22">
        <f t="shared" si="39"/>
        <v>0</v>
      </c>
      <c r="DF6" s="22">
        <f t="shared" si="39"/>
        <v>0</v>
      </c>
      <c r="DG6" s="22">
        <f t="shared" si="40"/>
        <v>1</v>
      </c>
      <c r="DH6" s="22">
        <f t="shared" si="41"/>
        <v>1</v>
      </c>
      <c r="DI6" s="22">
        <f t="shared" si="18"/>
        <v>1</v>
      </c>
      <c r="DJ6" s="22">
        <f t="shared" si="18"/>
        <v>0</v>
      </c>
      <c r="DK6" s="22">
        <f t="shared" si="18"/>
        <v>1</v>
      </c>
      <c r="DL6" s="22">
        <f t="shared" si="18"/>
        <v>0</v>
      </c>
      <c r="DM6" s="22">
        <f t="shared" si="18"/>
        <v>0</v>
      </c>
      <c r="DN6" s="22">
        <f t="shared" si="19"/>
        <v>0</v>
      </c>
      <c r="DO6" s="22">
        <f t="shared" si="42"/>
        <v>0</v>
      </c>
      <c r="DP6" s="22">
        <f t="shared" si="42"/>
        <v>0</v>
      </c>
      <c r="DQ6" s="22">
        <f t="shared" si="42"/>
        <v>0</v>
      </c>
      <c r="DR6" s="22">
        <f t="shared" si="43"/>
        <v>0</v>
      </c>
      <c r="DS6" s="22">
        <f t="shared" si="44"/>
        <v>1</v>
      </c>
    </row>
    <row r="7" spans="1:123" s="22" customFormat="1" ht="15.75" thickBot="1">
      <c r="A7" s="102" t="s">
        <v>128</v>
      </c>
      <c r="B7" s="95">
        <v>5</v>
      </c>
      <c r="C7" s="95" t="s">
        <v>133</v>
      </c>
      <c r="D7" s="80" t="s">
        <v>36</v>
      </c>
      <c r="E7" s="31"/>
      <c r="F7" s="31"/>
      <c r="G7" s="31">
        <v>2</v>
      </c>
      <c r="H7" s="31"/>
      <c r="I7" s="31">
        <v>1</v>
      </c>
      <c r="J7" s="31"/>
      <c r="K7" s="31"/>
      <c r="L7" s="31"/>
      <c r="M7" s="31"/>
      <c r="N7" s="31"/>
      <c r="O7" s="31"/>
      <c r="P7" s="31"/>
      <c r="Q7" s="31"/>
      <c r="R7" s="31"/>
      <c r="S7" s="104"/>
      <c r="T7" s="48" t="s">
        <v>36</v>
      </c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104"/>
      <c r="AJ7" s="48"/>
      <c r="AK7" s="90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20"/>
        <v>2</v>
      </c>
      <c r="BA7" s="28">
        <f t="shared" si="0"/>
        <v>0</v>
      </c>
      <c r="BB7" s="29">
        <f t="shared" si="0"/>
        <v>0</v>
      </c>
      <c r="BC7" s="29">
        <f t="shared" si="21"/>
        <v>0</v>
      </c>
      <c r="BD7" s="29">
        <f t="shared" si="1"/>
        <v>2</v>
      </c>
      <c r="BE7" s="29">
        <f t="shared" si="22"/>
        <v>2</v>
      </c>
      <c r="BF7" s="29">
        <f t="shared" si="2"/>
        <v>0</v>
      </c>
      <c r="BG7" s="29">
        <f t="shared" si="23"/>
        <v>2</v>
      </c>
      <c r="BH7" s="29">
        <f t="shared" si="3"/>
        <v>1</v>
      </c>
      <c r="BI7" s="29">
        <f t="shared" si="3"/>
        <v>0</v>
      </c>
      <c r="BJ7" s="29">
        <f t="shared" si="3"/>
        <v>0</v>
      </c>
      <c r="BK7" s="29">
        <f t="shared" si="24"/>
        <v>0</v>
      </c>
      <c r="BL7" s="29">
        <f t="shared" si="24"/>
        <v>0</v>
      </c>
      <c r="BM7" s="29">
        <f t="shared" si="25"/>
        <v>0</v>
      </c>
      <c r="BN7" s="29">
        <f t="shared" si="4"/>
        <v>0</v>
      </c>
      <c r="BO7" s="29">
        <f t="shared" si="4"/>
        <v>0</v>
      </c>
      <c r="BP7" s="29">
        <f t="shared" si="26"/>
        <v>0</v>
      </c>
      <c r="BQ7" s="29">
        <f t="shared" si="27"/>
        <v>0</v>
      </c>
      <c r="BR7" s="29">
        <f t="shared" si="27"/>
        <v>0</v>
      </c>
      <c r="BS7" s="29">
        <f t="shared" si="28"/>
        <v>0</v>
      </c>
      <c r="BT7" s="29">
        <f t="shared" si="5"/>
        <v>0</v>
      </c>
      <c r="BU7" s="30">
        <f t="shared" si="5"/>
        <v>0</v>
      </c>
      <c r="BV7" s="30">
        <f t="shared" si="29"/>
        <v>0</v>
      </c>
      <c r="BX7" s="28">
        <f t="shared" si="30"/>
        <v>140</v>
      </c>
      <c r="BY7" s="29">
        <f t="shared" si="31"/>
        <v>0</v>
      </c>
      <c r="BZ7" s="29">
        <f t="shared" si="32"/>
        <v>0</v>
      </c>
      <c r="CA7" s="29">
        <f t="shared" si="33"/>
        <v>0</v>
      </c>
      <c r="CB7" s="29">
        <f t="shared" si="34"/>
        <v>0</v>
      </c>
      <c r="CC7" s="30">
        <f t="shared" si="35"/>
        <v>140</v>
      </c>
      <c r="CD7" s="122">
        <f t="shared" si="6"/>
        <v>-6.6666666666666572</v>
      </c>
      <c r="CE7" s="22" t="str">
        <f t="shared" si="36"/>
        <v>NAO</v>
      </c>
      <c r="CF7" s="122">
        <f t="shared" si="7"/>
        <v>-46.666666666666657</v>
      </c>
      <c r="CG7" s="22" t="str">
        <f t="shared" si="37"/>
        <v>NAO</v>
      </c>
      <c r="CH7" s="122">
        <f t="shared" si="8"/>
        <v>-86.666666666666657</v>
      </c>
      <c r="CI7" s="22" t="str">
        <f t="shared" si="38"/>
        <v>NAO</v>
      </c>
      <c r="CJ7" s="22">
        <f t="shared" si="9"/>
        <v>3.0401737242128122</v>
      </c>
      <c r="CK7" s="22">
        <f t="shared" si="10"/>
        <v>3.0401737242128122</v>
      </c>
      <c r="CM7" s="22" t="e">
        <f t="shared" si="11"/>
        <v>#DIV/0!</v>
      </c>
      <c r="CN7" s="22">
        <f t="shared" si="12"/>
        <v>0</v>
      </c>
      <c r="CO7" s="22">
        <f t="shared" si="13"/>
        <v>3.8461538461538458</v>
      </c>
      <c r="CP7" s="22">
        <f t="shared" si="14"/>
        <v>0</v>
      </c>
      <c r="CQ7" s="22">
        <f t="shared" si="15"/>
        <v>8.3333333333333339</v>
      </c>
      <c r="CR7" s="22" t="e">
        <f t="shared" si="15"/>
        <v>#DIV/0!</v>
      </c>
      <c r="CS7" s="22">
        <f t="shared" si="15"/>
        <v>0</v>
      </c>
      <c r="CT7" s="22" t="e">
        <f t="shared" si="15"/>
        <v>#DIV/0!</v>
      </c>
      <c r="CU7" s="22" t="e">
        <f t="shared" si="15"/>
        <v>#DIV/0!</v>
      </c>
      <c r="CV7" s="22" t="e">
        <f t="shared" si="16"/>
        <v>#DIV/0!</v>
      </c>
      <c r="CW7" s="22" t="e">
        <f t="shared" si="16"/>
        <v>#DIV/0!</v>
      </c>
      <c r="CX7" s="22" t="e">
        <f t="shared" si="16"/>
        <v>#DIV/0!</v>
      </c>
      <c r="CY7" s="22" t="e">
        <f t="shared" si="16"/>
        <v>#DIV/0!</v>
      </c>
      <c r="CZ7" s="22">
        <f t="shared" si="16"/>
        <v>0</v>
      </c>
      <c r="DA7" s="22" t="e">
        <f t="shared" si="17"/>
        <v>#DIV/0!</v>
      </c>
      <c r="DB7" s="22">
        <f t="shared" si="17"/>
        <v>0</v>
      </c>
      <c r="DC7" s="22">
        <f t="shared" si="17"/>
        <v>0</v>
      </c>
      <c r="DE7" s="22">
        <f t="shared" si="39"/>
        <v>0</v>
      </c>
      <c r="DF7" s="22">
        <f t="shared" si="39"/>
        <v>0</v>
      </c>
      <c r="DG7" s="22">
        <f t="shared" si="40"/>
        <v>1</v>
      </c>
      <c r="DH7" s="22">
        <f t="shared" si="41"/>
        <v>0</v>
      </c>
      <c r="DI7" s="22">
        <f t="shared" si="18"/>
        <v>1</v>
      </c>
      <c r="DJ7" s="22">
        <f t="shared" si="18"/>
        <v>0</v>
      </c>
      <c r="DK7" s="22">
        <f t="shared" si="18"/>
        <v>0</v>
      </c>
      <c r="DL7" s="22">
        <f t="shared" si="18"/>
        <v>0</v>
      </c>
      <c r="DM7" s="22">
        <f t="shared" si="18"/>
        <v>0</v>
      </c>
      <c r="DN7" s="22">
        <f t="shared" si="19"/>
        <v>0</v>
      </c>
      <c r="DO7" s="22">
        <f t="shared" si="42"/>
        <v>0</v>
      </c>
      <c r="DP7" s="22">
        <f t="shared" si="42"/>
        <v>0</v>
      </c>
      <c r="DQ7" s="22">
        <f t="shared" si="42"/>
        <v>0</v>
      </c>
      <c r="DR7" s="22">
        <f t="shared" si="43"/>
        <v>0</v>
      </c>
      <c r="DS7" s="22">
        <f t="shared" si="44"/>
        <v>0</v>
      </c>
    </row>
    <row r="8" spans="1:123" s="22" customFormat="1" ht="15.75" thickBot="1">
      <c r="A8" s="102" t="s">
        <v>128</v>
      </c>
      <c r="B8" s="95">
        <v>6</v>
      </c>
      <c r="C8" s="95" t="s">
        <v>134</v>
      </c>
      <c r="D8" s="80" t="s">
        <v>36</v>
      </c>
      <c r="E8" s="31"/>
      <c r="F8" s="31"/>
      <c r="G8" s="31">
        <v>1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104"/>
      <c r="T8" s="48" t="s">
        <v>36</v>
      </c>
      <c r="U8" s="31"/>
      <c r="V8" s="31"/>
      <c r="W8" s="31">
        <v>1</v>
      </c>
      <c r="X8" s="31"/>
      <c r="Y8" s="31"/>
      <c r="Z8" s="31"/>
      <c r="AA8" s="31">
        <v>1</v>
      </c>
      <c r="AB8" s="31"/>
      <c r="AC8" s="31"/>
      <c r="AD8" s="31"/>
      <c r="AE8" s="31"/>
      <c r="AF8" s="31"/>
      <c r="AG8" s="31"/>
      <c r="AH8" s="31"/>
      <c r="AI8" s="104"/>
      <c r="AJ8" s="48"/>
      <c r="AK8" s="90"/>
      <c r="AL8" s="31"/>
      <c r="AM8" s="93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20"/>
        <v>2</v>
      </c>
      <c r="BA8" s="28">
        <f t="shared" si="0"/>
        <v>0</v>
      </c>
      <c r="BB8" s="29">
        <f t="shared" si="0"/>
        <v>0</v>
      </c>
      <c r="BC8" s="29">
        <f t="shared" si="21"/>
        <v>0</v>
      </c>
      <c r="BD8" s="29">
        <f t="shared" si="1"/>
        <v>2</v>
      </c>
      <c r="BE8" s="29">
        <f t="shared" si="22"/>
        <v>2</v>
      </c>
      <c r="BF8" s="29">
        <f t="shared" si="2"/>
        <v>0</v>
      </c>
      <c r="BG8" s="29">
        <f t="shared" si="23"/>
        <v>2</v>
      </c>
      <c r="BH8" s="29">
        <f t="shared" si="3"/>
        <v>0</v>
      </c>
      <c r="BI8" s="29">
        <f t="shared" si="3"/>
        <v>0</v>
      </c>
      <c r="BJ8" s="29">
        <f t="shared" si="3"/>
        <v>1</v>
      </c>
      <c r="BK8" s="29">
        <f t="shared" si="24"/>
        <v>0</v>
      </c>
      <c r="BL8" s="29">
        <f t="shared" si="24"/>
        <v>0</v>
      </c>
      <c r="BM8" s="29">
        <f t="shared" si="25"/>
        <v>0</v>
      </c>
      <c r="BN8" s="29">
        <f t="shared" si="4"/>
        <v>0</v>
      </c>
      <c r="BO8" s="29">
        <f t="shared" si="4"/>
        <v>0</v>
      </c>
      <c r="BP8" s="29">
        <f t="shared" si="26"/>
        <v>0</v>
      </c>
      <c r="BQ8" s="29">
        <f t="shared" si="27"/>
        <v>0</v>
      </c>
      <c r="BR8" s="29">
        <f t="shared" si="27"/>
        <v>0</v>
      </c>
      <c r="BS8" s="29">
        <f t="shared" si="28"/>
        <v>0</v>
      </c>
      <c r="BT8" s="29">
        <f t="shared" si="5"/>
        <v>0</v>
      </c>
      <c r="BU8" s="30">
        <f t="shared" si="5"/>
        <v>0</v>
      </c>
      <c r="BV8" s="30">
        <f t="shared" si="29"/>
        <v>0</v>
      </c>
      <c r="BX8" s="28">
        <f t="shared" si="30"/>
        <v>120</v>
      </c>
      <c r="BY8" s="29">
        <f t="shared" si="31"/>
        <v>0</v>
      </c>
      <c r="BZ8" s="29">
        <f t="shared" si="32"/>
        <v>5</v>
      </c>
      <c r="CA8" s="29">
        <f t="shared" si="33"/>
        <v>0</v>
      </c>
      <c r="CB8" s="29">
        <f t="shared" si="34"/>
        <v>0</v>
      </c>
      <c r="CC8" s="30">
        <f t="shared" si="35"/>
        <v>125</v>
      </c>
      <c r="CD8" s="122">
        <f t="shared" si="6"/>
        <v>-21.666666666666657</v>
      </c>
      <c r="CE8" s="22" t="str">
        <f t="shared" si="36"/>
        <v>NAO</v>
      </c>
      <c r="CF8" s="122">
        <f t="shared" si="7"/>
        <v>-61.666666666666657</v>
      </c>
      <c r="CG8" s="22" t="str">
        <f t="shared" si="37"/>
        <v>NAO</v>
      </c>
      <c r="CH8" s="122">
        <f t="shared" si="8"/>
        <v>-101.66666666666666</v>
      </c>
      <c r="CI8" s="22" t="str">
        <f t="shared" si="38"/>
        <v>NAO</v>
      </c>
      <c r="CJ8" s="22">
        <f t="shared" si="9"/>
        <v>2.7144408251900112</v>
      </c>
      <c r="CK8" s="22">
        <f t="shared" si="10"/>
        <v>2.7144408251900112</v>
      </c>
      <c r="CM8" s="22" t="e">
        <f t="shared" si="11"/>
        <v>#DIV/0!</v>
      </c>
      <c r="CN8" s="22">
        <f t="shared" si="12"/>
        <v>0</v>
      </c>
      <c r="CO8" s="22">
        <f t="shared" si="13"/>
        <v>3.8461538461538458</v>
      </c>
      <c r="CP8" s="22">
        <f t="shared" si="14"/>
        <v>0</v>
      </c>
      <c r="CQ8" s="22">
        <f t="shared" si="15"/>
        <v>0</v>
      </c>
      <c r="CR8" s="22" t="e">
        <f t="shared" si="15"/>
        <v>#DIV/0!</v>
      </c>
      <c r="CS8" s="22">
        <f t="shared" si="15"/>
        <v>4.5454545454545459</v>
      </c>
      <c r="CT8" s="22" t="e">
        <f t="shared" si="15"/>
        <v>#DIV/0!</v>
      </c>
      <c r="CU8" s="22" t="e">
        <f t="shared" si="15"/>
        <v>#DIV/0!</v>
      </c>
      <c r="CV8" s="22" t="e">
        <f t="shared" si="16"/>
        <v>#DIV/0!</v>
      </c>
      <c r="CW8" s="22" t="e">
        <f t="shared" si="16"/>
        <v>#DIV/0!</v>
      </c>
      <c r="CX8" s="22" t="e">
        <f t="shared" si="16"/>
        <v>#DIV/0!</v>
      </c>
      <c r="CY8" s="22" t="e">
        <f t="shared" si="16"/>
        <v>#DIV/0!</v>
      </c>
      <c r="CZ8" s="22">
        <f t="shared" si="16"/>
        <v>0</v>
      </c>
      <c r="DA8" s="22" t="e">
        <f t="shared" si="17"/>
        <v>#DIV/0!</v>
      </c>
      <c r="DB8" s="22">
        <f t="shared" si="17"/>
        <v>0</v>
      </c>
      <c r="DC8" s="22">
        <f t="shared" si="17"/>
        <v>0</v>
      </c>
      <c r="DE8" s="22">
        <f t="shared" si="39"/>
        <v>0</v>
      </c>
      <c r="DF8" s="22">
        <f t="shared" si="39"/>
        <v>0</v>
      </c>
      <c r="DG8" s="22">
        <f t="shared" si="40"/>
        <v>1</v>
      </c>
      <c r="DH8" s="22">
        <f t="shared" si="41"/>
        <v>0</v>
      </c>
      <c r="DI8" s="22">
        <f t="shared" si="18"/>
        <v>0</v>
      </c>
      <c r="DJ8" s="22">
        <f t="shared" si="18"/>
        <v>0</v>
      </c>
      <c r="DK8" s="22">
        <f t="shared" si="18"/>
        <v>1</v>
      </c>
      <c r="DL8" s="22">
        <f t="shared" si="18"/>
        <v>0</v>
      </c>
      <c r="DM8" s="22">
        <f t="shared" si="18"/>
        <v>0</v>
      </c>
      <c r="DN8" s="22">
        <f t="shared" si="19"/>
        <v>0</v>
      </c>
      <c r="DO8" s="22">
        <f t="shared" si="42"/>
        <v>0</v>
      </c>
      <c r="DP8" s="22">
        <f t="shared" si="42"/>
        <v>0</v>
      </c>
      <c r="DQ8" s="22">
        <f t="shared" si="42"/>
        <v>0</v>
      </c>
      <c r="DR8" s="22">
        <f t="shared" si="43"/>
        <v>0</v>
      </c>
      <c r="DS8" s="22">
        <f t="shared" si="44"/>
        <v>0</v>
      </c>
    </row>
    <row r="9" spans="1:123" s="22" customFormat="1" ht="15.75" thickBot="1">
      <c r="A9" s="102" t="s">
        <v>128</v>
      </c>
      <c r="B9" s="95">
        <v>7</v>
      </c>
      <c r="C9" s="95" t="s">
        <v>135</v>
      </c>
      <c r="D9" s="80" t="s">
        <v>36</v>
      </c>
      <c r="E9" s="31"/>
      <c r="F9" s="31"/>
      <c r="G9" s="31">
        <v>3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104"/>
      <c r="T9" s="48" t="s">
        <v>36</v>
      </c>
      <c r="U9" s="31"/>
      <c r="V9" s="31"/>
      <c r="W9" s="31">
        <v>2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104"/>
      <c r="AJ9" s="48"/>
      <c r="AK9" s="90"/>
      <c r="AL9" s="31"/>
      <c r="AM9" s="83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20"/>
        <v>2</v>
      </c>
      <c r="BA9" s="28">
        <f t="shared" si="0"/>
        <v>0</v>
      </c>
      <c r="BB9" s="29">
        <f t="shared" si="0"/>
        <v>0</v>
      </c>
      <c r="BC9" s="29">
        <f t="shared" si="21"/>
        <v>0</v>
      </c>
      <c r="BD9" s="29">
        <f t="shared" si="1"/>
        <v>5</v>
      </c>
      <c r="BE9" s="29">
        <f t="shared" si="22"/>
        <v>5</v>
      </c>
      <c r="BF9" s="29">
        <f t="shared" si="2"/>
        <v>0</v>
      </c>
      <c r="BG9" s="29">
        <f t="shared" si="23"/>
        <v>5</v>
      </c>
      <c r="BH9" s="29">
        <f t="shared" si="3"/>
        <v>0</v>
      </c>
      <c r="BI9" s="29">
        <f t="shared" si="3"/>
        <v>0</v>
      </c>
      <c r="BJ9" s="29">
        <f t="shared" si="3"/>
        <v>0</v>
      </c>
      <c r="BK9" s="29">
        <f t="shared" si="24"/>
        <v>0</v>
      </c>
      <c r="BL9" s="29">
        <f t="shared" si="24"/>
        <v>0</v>
      </c>
      <c r="BM9" s="29">
        <f t="shared" si="25"/>
        <v>0</v>
      </c>
      <c r="BN9" s="29">
        <f t="shared" si="4"/>
        <v>0</v>
      </c>
      <c r="BO9" s="29">
        <f t="shared" si="4"/>
        <v>0</v>
      </c>
      <c r="BP9" s="29">
        <f t="shared" si="26"/>
        <v>0</v>
      </c>
      <c r="BQ9" s="29">
        <f t="shared" si="27"/>
        <v>0</v>
      </c>
      <c r="BR9" s="29">
        <f t="shared" si="27"/>
        <v>0</v>
      </c>
      <c r="BS9" s="29">
        <f t="shared" si="28"/>
        <v>0</v>
      </c>
      <c r="BT9" s="29">
        <f t="shared" si="5"/>
        <v>0</v>
      </c>
      <c r="BU9" s="30">
        <f t="shared" si="5"/>
        <v>0</v>
      </c>
      <c r="BV9" s="30">
        <f t="shared" si="29"/>
        <v>0</v>
      </c>
      <c r="BX9" s="28">
        <f t="shared" si="30"/>
        <v>300</v>
      </c>
      <c r="BY9" s="29">
        <f t="shared" si="31"/>
        <v>0</v>
      </c>
      <c r="BZ9" s="29">
        <f t="shared" si="32"/>
        <v>0</v>
      </c>
      <c r="CA9" s="29">
        <f t="shared" si="33"/>
        <v>0</v>
      </c>
      <c r="CB9" s="29">
        <f t="shared" si="34"/>
        <v>0</v>
      </c>
      <c r="CC9" s="30">
        <f t="shared" si="35"/>
        <v>300</v>
      </c>
      <c r="CD9" s="122">
        <f t="shared" si="6"/>
        <v>153.33333333333334</v>
      </c>
      <c r="CE9" s="22">
        <f t="shared" si="36"/>
        <v>3</v>
      </c>
      <c r="CF9" s="122">
        <f t="shared" si="7"/>
        <v>113.33333333333334</v>
      </c>
      <c r="CG9" s="22">
        <f t="shared" si="37"/>
        <v>4</v>
      </c>
      <c r="CH9" s="122">
        <f t="shared" si="8"/>
        <v>73.333333333333343</v>
      </c>
      <c r="CI9" s="22">
        <f t="shared" si="38"/>
        <v>5</v>
      </c>
      <c r="CJ9" s="22">
        <f t="shared" si="9"/>
        <v>6.5146579804560263</v>
      </c>
      <c r="CK9" s="22">
        <f t="shared" si="10"/>
        <v>6.5146579804560263</v>
      </c>
      <c r="CM9" s="22" t="e">
        <f t="shared" si="11"/>
        <v>#DIV/0!</v>
      </c>
      <c r="CN9" s="22">
        <f t="shared" si="12"/>
        <v>0</v>
      </c>
      <c r="CO9" s="22">
        <f t="shared" si="13"/>
        <v>9.615384615384615</v>
      </c>
      <c r="CP9" s="22">
        <f t="shared" si="14"/>
        <v>0</v>
      </c>
      <c r="CQ9" s="22">
        <f t="shared" si="15"/>
        <v>0</v>
      </c>
      <c r="CR9" s="22" t="e">
        <f t="shared" si="15"/>
        <v>#DIV/0!</v>
      </c>
      <c r="CS9" s="22">
        <f t="shared" si="15"/>
        <v>0</v>
      </c>
      <c r="CT9" s="22" t="e">
        <f t="shared" si="15"/>
        <v>#DIV/0!</v>
      </c>
      <c r="CU9" s="22" t="e">
        <f t="shared" si="15"/>
        <v>#DIV/0!</v>
      </c>
      <c r="CV9" s="22" t="e">
        <f t="shared" si="16"/>
        <v>#DIV/0!</v>
      </c>
      <c r="CW9" s="22" t="e">
        <f t="shared" si="16"/>
        <v>#DIV/0!</v>
      </c>
      <c r="CX9" s="22" t="e">
        <f t="shared" si="16"/>
        <v>#DIV/0!</v>
      </c>
      <c r="CY9" s="22" t="e">
        <f t="shared" si="16"/>
        <v>#DIV/0!</v>
      </c>
      <c r="CZ9" s="22">
        <f t="shared" si="16"/>
        <v>0</v>
      </c>
      <c r="DA9" s="22" t="e">
        <f t="shared" si="17"/>
        <v>#DIV/0!</v>
      </c>
      <c r="DB9" s="22">
        <f t="shared" si="17"/>
        <v>0</v>
      </c>
      <c r="DC9" s="22">
        <f t="shared" si="17"/>
        <v>0</v>
      </c>
      <c r="DE9" s="22">
        <f t="shared" si="39"/>
        <v>0</v>
      </c>
      <c r="DF9" s="22">
        <f t="shared" si="39"/>
        <v>0</v>
      </c>
      <c r="DG9" s="22">
        <f t="shared" si="40"/>
        <v>1</v>
      </c>
      <c r="DH9" s="22">
        <f t="shared" si="41"/>
        <v>0</v>
      </c>
      <c r="DI9" s="22">
        <f t="shared" si="18"/>
        <v>0</v>
      </c>
      <c r="DJ9" s="22">
        <f t="shared" si="18"/>
        <v>0</v>
      </c>
      <c r="DK9" s="22">
        <f t="shared" si="18"/>
        <v>0</v>
      </c>
      <c r="DL9" s="22">
        <f t="shared" si="18"/>
        <v>0</v>
      </c>
      <c r="DM9" s="22">
        <f t="shared" si="18"/>
        <v>0</v>
      </c>
      <c r="DN9" s="22">
        <f t="shared" si="19"/>
        <v>0</v>
      </c>
      <c r="DO9" s="22">
        <f t="shared" si="42"/>
        <v>0</v>
      </c>
      <c r="DP9" s="22">
        <f t="shared" si="42"/>
        <v>0</v>
      </c>
      <c r="DQ9" s="22">
        <f t="shared" si="42"/>
        <v>0</v>
      </c>
      <c r="DR9" s="22">
        <f t="shared" si="43"/>
        <v>0</v>
      </c>
      <c r="DS9" s="22">
        <f t="shared" si="44"/>
        <v>0</v>
      </c>
    </row>
    <row r="10" spans="1:123" s="22" customFormat="1" ht="15.75" thickBot="1">
      <c r="A10" s="102" t="s">
        <v>128</v>
      </c>
      <c r="B10" s="95">
        <v>8</v>
      </c>
      <c r="C10" s="95" t="s">
        <v>136</v>
      </c>
      <c r="D10" s="80" t="s">
        <v>36</v>
      </c>
      <c r="E10" s="31"/>
      <c r="F10" s="31"/>
      <c r="G10" s="31">
        <v>1</v>
      </c>
      <c r="H10" s="31"/>
      <c r="I10" s="31">
        <v>1</v>
      </c>
      <c r="J10" s="31"/>
      <c r="K10" s="31"/>
      <c r="L10" s="31"/>
      <c r="M10" s="31"/>
      <c r="N10" s="31"/>
      <c r="O10" s="31"/>
      <c r="P10" s="31"/>
      <c r="Q10" s="31"/>
      <c r="R10" s="31"/>
      <c r="S10" s="126"/>
      <c r="T10" s="48" t="s">
        <v>36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>
        <v>1</v>
      </c>
      <c r="AH10" s="31"/>
      <c r="AI10" s="104"/>
      <c r="AJ10" s="48"/>
      <c r="AK10" s="90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20"/>
        <v>2</v>
      </c>
      <c r="BA10" s="28">
        <f t="shared" si="0"/>
        <v>0</v>
      </c>
      <c r="BB10" s="29">
        <f t="shared" si="0"/>
        <v>0</v>
      </c>
      <c r="BC10" s="29">
        <f t="shared" si="21"/>
        <v>0</v>
      </c>
      <c r="BD10" s="29">
        <f t="shared" si="1"/>
        <v>1</v>
      </c>
      <c r="BE10" s="29">
        <f t="shared" si="22"/>
        <v>1</v>
      </c>
      <c r="BF10" s="29">
        <f t="shared" si="2"/>
        <v>0</v>
      </c>
      <c r="BG10" s="29">
        <f t="shared" si="23"/>
        <v>1</v>
      </c>
      <c r="BH10" s="29">
        <f t="shared" si="3"/>
        <v>1</v>
      </c>
      <c r="BI10" s="29">
        <f t="shared" si="3"/>
        <v>0</v>
      </c>
      <c r="BJ10" s="29">
        <f t="shared" si="3"/>
        <v>0</v>
      </c>
      <c r="BK10" s="29">
        <f t="shared" si="24"/>
        <v>0</v>
      </c>
      <c r="BL10" s="29">
        <f t="shared" si="24"/>
        <v>0</v>
      </c>
      <c r="BM10" s="29">
        <f t="shared" si="25"/>
        <v>0</v>
      </c>
      <c r="BN10" s="29">
        <f t="shared" si="4"/>
        <v>0</v>
      </c>
      <c r="BO10" s="29">
        <f t="shared" si="4"/>
        <v>0</v>
      </c>
      <c r="BP10" s="29">
        <f t="shared" si="26"/>
        <v>0</v>
      </c>
      <c r="BQ10" s="29">
        <f t="shared" si="27"/>
        <v>0</v>
      </c>
      <c r="BR10" s="29">
        <f t="shared" si="27"/>
        <v>1</v>
      </c>
      <c r="BS10" s="29">
        <f t="shared" si="28"/>
        <v>1</v>
      </c>
      <c r="BT10" s="29">
        <f t="shared" si="5"/>
        <v>0</v>
      </c>
      <c r="BU10" s="30">
        <f t="shared" si="5"/>
        <v>0</v>
      </c>
      <c r="BV10" s="30">
        <f t="shared" si="29"/>
        <v>0</v>
      </c>
      <c r="BX10" s="28">
        <f t="shared" si="30"/>
        <v>80</v>
      </c>
      <c r="BY10" s="29">
        <f t="shared" si="31"/>
        <v>0</v>
      </c>
      <c r="BZ10" s="29">
        <f t="shared" si="32"/>
        <v>0</v>
      </c>
      <c r="CA10" s="29">
        <f t="shared" si="33"/>
        <v>0</v>
      </c>
      <c r="CB10" s="29">
        <f t="shared" si="34"/>
        <v>50</v>
      </c>
      <c r="CC10" s="30">
        <f t="shared" si="35"/>
        <v>130</v>
      </c>
      <c r="CD10" s="122">
        <f t="shared" si="6"/>
        <v>-16.666666666666657</v>
      </c>
      <c r="CE10" s="22" t="str">
        <f t="shared" si="36"/>
        <v>NAO</v>
      </c>
      <c r="CF10" s="122">
        <f t="shared" si="7"/>
        <v>-56.666666666666657</v>
      </c>
      <c r="CG10" s="22" t="str">
        <f t="shared" si="37"/>
        <v>NAO</v>
      </c>
      <c r="CH10" s="122">
        <f t="shared" si="8"/>
        <v>-96.666666666666657</v>
      </c>
      <c r="CI10" s="22" t="str">
        <f t="shared" si="38"/>
        <v>NAO</v>
      </c>
      <c r="CJ10" s="22">
        <f t="shared" si="9"/>
        <v>2.8230184581976112</v>
      </c>
      <c r="CK10" s="22">
        <f t="shared" si="10"/>
        <v>2.8230184581976112</v>
      </c>
      <c r="CM10" s="22" t="e">
        <f t="shared" si="11"/>
        <v>#DIV/0!</v>
      </c>
      <c r="CN10" s="22">
        <f t="shared" si="12"/>
        <v>0</v>
      </c>
      <c r="CO10" s="22">
        <f t="shared" si="13"/>
        <v>1.9230769230769229</v>
      </c>
      <c r="CP10" s="22">
        <f t="shared" si="14"/>
        <v>0</v>
      </c>
      <c r="CQ10" s="22">
        <f t="shared" si="15"/>
        <v>8.3333333333333339</v>
      </c>
      <c r="CR10" s="22" t="e">
        <f t="shared" si="15"/>
        <v>#DIV/0!</v>
      </c>
      <c r="CS10" s="22">
        <f t="shared" si="15"/>
        <v>0</v>
      </c>
      <c r="CT10" s="22" t="e">
        <f t="shared" si="15"/>
        <v>#DIV/0!</v>
      </c>
      <c r="CU10" s="22" t="e">
        <f t="shared" si="15"/>
        <v>#DIV/0!</v>
      </c>
      <c r="CV10" s="22" t="e">
        <f t="shared" si="16"/>
        <v>#DIV/0!</v>
      </c>
      <c r="CW10" s="22" t="e">
        <f t="shared" si="16"/>
        <v>#DIV/0!</v>
      </c>
      <c r="CX10" s="22" t="e">
        <f t="shared" si="16"/>
        <v>#DIV/0!</v>
      </c>
      <c r="CY10" s="22" t="e">
        <f t="shared" si="16"/>
        <v>#DIV/0!</v>
      </c>
      <c r="CZ10" s="22">
        <f t="shared" si="16"/>
        <v>33.333333333333336</v>
      </c>
      <c r="DA10" s="22" t="e">
        <f t="shared" si="17"/>
        <v>#DIV/0!</v>
      </c>
      <c r="DB10" s="22">
        <f t="shared" si="17"/>
        <v>0</v>
      </c>
      <c r="DC10" s="22">
        <f t="shared" si="17"/>
        <v>0</v>
      </c>
      <c r="DE10" s="22">
        <f t="shared" si="39"/>
        <v>0</v>
      </c>
      <c r="DF10" s="22">
        <f t="shared" si="39"/>
        <v>0</v>
      </c>
      <c r="DG10" s="22">
        <f t="shared" si="40"/>
        <v>1</v>
      </c>
      <c r="DH10" s="22">
        <f t="shared" si="41"/>
        <v>0</v>
      </c>
      <c r="DI10" s="22">
        <f t="shared" si="18"/>
        <v>1</v>
      </c>
      <c r="DJ10" s="22">
        <f t="shared" si="18"/>
        <v>0</v>
      </c>
      <c r="DK10" s="22">
        <f t="shared" si="18"/>
        <v>0</v>
      </c>
      <c r="DL10" s="22">
        <f t="shared" si="18"/>
        <v>0</v>
      </c>
      <c r="DM10" s="22">
        <f t="shared" si="18"/>
        <v>0</v>
      </c>
      <c r="DN10" s="22">
        <f t="shared" si="19"/>
        <v>0</v>
      </c>
      <c r="DO10" s="22">
        <f t="shared" si="42"/>
        <v>0</v>
      </c>
      <c r="DP10" s="22">
        <f t="shared" si="42"/>
        <v>0</v>
      </c>
      <c r="DQ10" s="22">
        <f t="shared" si="42"/>
        <v>1</v>
      </c>
      <c r="DR10" s="22">
        <f t="shared" si="43"/>
        <v>0</v>
      </c>
      <c r="DS10" s="22">
        <f t="shared" si="44"/>
        <v>0</v>
      </c>
    </row>
    <row r="11" spans="1:123" s="22" customFormat="1" ht="15.75" thickBot="1">
      <c r="A11" s="102" t="s">
        <v>128</v>
      </c>
      <c r="B11" s="95">
        <v>9</v>
      </c>
      <c r="C11" s="95" t="s">
        <v>137</v>
      </c>
      <c r="D11" s="80" t="s">
        <v>36</v>
      </c>
      <c r="E11" s="31"/>
      <c r="F11" s="31">
        <v>1</v>
      </c>
      <c r="G11" s="31"/>
      <c r="H11" s="31"/>
      <c r="I11" s="31"/>
      <c r="J11" s="31"/>
      <c r="K11" s="31">
        <v>1</v>
      </c>
      <c r="L11" s="31"/>
      <c r="M11" s="31"/>
      <c r="N11" s="31"/>
      <c r="O11" s="31"/>
      <c r="P11" s="31"/>
      <c r="Q11" s="31"/>
      <c r="R11" s="31"/>
      <c r="S11" s="104"/>
      <c r="T11" s="48" t="s">
        <v>36</v>
      </c>
      <c r="U11" s="31"/>
      <c r="V11" s="31"/>
      <c r="W11" s="31">
        <v>3</v>
      </c>
      <c r="X11" s="31"/>
      <c r="Y11" s="31"/>
      <c r="Z11" s="31"/>
      <c r="AA11" s="31">
        <v>1</v>
      </c>
      <c r="AB11" s="31"/>
      <c r="AC11" s="31"/>
      <c r="AD11" s="31"/>
      <c r="AE11" s="31"/>
      <c r="AF11" s="31"/>
      <c r="AG11" s="31"/>
      <c r="AH11" s="31"/>
      <c r="AI11" s="104"/>
      <c r="AJ11" s="48"/>
      <c r="AK11" s="90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20"/>
        <v>2</v>
      </c>
      <c r="BA11" s="28">
        <f t="shared" si="0"/>
        <v>0</v>
      </c>
      <c r="BB11" s="29">
        <f t="shared" si="0"/>
        <v>1</v>
      </c>
      <c r="BC11" s="29">
        <f t="shared" si="21"/>
        <v>1</v>
      </c>
      <c r="BD11" s="29">
        <f t="shared" si="1"/>
        <v>3</v>
      </c>
      <c r="BE11" s="29">
        <f t="shared" si="22"/>
        <v>4</v>
      </c>
      <c r="BF11" s="29">
        <f t="shared" si="2"/>
        <v>0</v>
      </c>
      <c r="BG11" s="29">
        <f t="shared" si="23"/>
        <v>4</v>
      </c>
      <c r="BH11" s="29">
        <f t="shared" si="3"/>
        <v>0</v>
      </c>
      <c r="BI11" s="29">
        <f t="shared" si="3"/>
        <v>0</v>
      </c>
      <c r="BJ11" s="29">
        <f t="shared" si="3"/>
        <v>2</v>
      </c>
      <c r="BK11" s="29">
        <f t="shared" si="24"/>
        <v>0</v>
      </c>
      <c r="BL11" s="29">
        <f t="shared" si="24"/>
        <v>0</v>
      </c>
      <c r="BM11" s="29">
        <f t="shared" si="25"/>
        <v>0</v>
      </c>
      <c r="BN11" s="29">
        <f t="shared" si="4"/>
        <v>0</v>
      </c>
      <c r="BO11" s="29">
        <f t="shared" si="4"/>
        <v>0</v>
      </c>
      <c r="BP11" s="29">
        <f t="shared" si="26"/>
        <v>0</v>
      </c>
      <c r="BQ11" s="29">
        <f t="shared" si="27"/>
        <v>0</v>
      </c>
      <c r="BR11" s="29">
        <f t="shared" si="27"/>
        <v>0</v>
      </c>
      <c r="BS11" s="29">
        <f t="shared" si="28"/>
        <v>0</v>
      </c>
      <c r="BT11" s="29">
        <f t="shared" si="5"/>
        <v>0</v>
      </c>
      <c r="BU11" s="30">
        <f t="shared" si="5"/>
        <v>0</v>
      </c>
      <c r="BV11" s="30">
        <f t="shared" si="29"/>
        <v>0</v>
      </c>
      <c r="BX11" s="28">
        <f t="shared" si="30"/>
        <v>260</v>
      </c>
      <c r="BY11" s="29">
        <f t="shared" si="31"/>
        <v>0</v>
      </c>
      <c r="BZ11" s="29">
        <f t="shared" si="32"/>
        <v>10</v>
      </c>
      <c r="CA11" s="29">
        <f t="shared" si="33"/>
        <v>0</v>
      </c>
      <c r="CB11" s="29">
        <f t="shared" si="34"/>
        <v>0</v>
      </c>
      <c r="CC11" s="30">
        <f t="shared" si="35"/>
        <v>270</v>
      </c>
      <c r="CD11" s="122">
        <f t="shared" si="6"/>
        <v>123.33333333333334</v>
      </c>
      <c r="CE11" s="22">
        <f t="shared" si="36"/>
        <v>3</v>
      </c>
      <c r="CF11" s="122">
        <f t="shared" si="7"/>
        <v>83.333333333333343</v>
      </c>
      <c r="CG11" s="22">
        <f t="shared" si="37"/>
        <v>4</v>
      </c>
      <c r="CH11" s="122">
        <f t="shared" si="8"/>
        <v>43.333333333333343</v>
      </c>
      <c r="CI11" s="22">
        <f t="shared" si="38"/>
        <v>5</v>
      </c>
      <c r="CJ11" s="22">
        <f t="shared" si="9"/>
        <v>5.8631921824104234</v>
      </c>
      <c r="CK11" s="22">
        <f t="shared" si="10"/>
        <v>5.8631921824104234</v>
      </c>
      <c r="CM11" s="22" t="e">
        <f t="shared" si="11"/>
        <v>#DIV/0!</v>
      </c>
      <c r="CN11" s="22">
        <f t="shared" si="12"/>
        <v>14.285714285714285</v>
      </c>
      <c r="CO11" s="22">
        <f t="shared" si="13"/>
        <v>5.7692307692307692</v>
      </c>
      <c r="CP11" s="22">
        <f t="shared" si="14"/>
        <v>0</v>
      </c>
      <c r="CQ11" s="22">
        <f t="shared" si="15"/>
        <v>0</v>
      </c>
      <c r="CR11" s="22" t="e">
        <f t="shared" si="15"/>
        <v>#DIV/0!</v>
      </c>
      <c r="CS11" s="22">
        <f t="shared" si="15"/>
        <v>9.0909090909090917</v>
      </c>
      <c r="CT11" s="22" t="e">
        <f t="shared" si="15"/>
        <v>#DIV/0!</v>
      </c>
      <c r="CU11" s="22" t="e">
        <f t="shared" si="15"/>
        <v>#DIV/0!</v>
      </c>
      <c r="CV11" s="22" t="e">
        <f t="shared" si="16"/>
        <v>#DIV/0!</v>
      </c>
      <c r="CW11" s="22" t="e">
        <f t="shared" si="16"/>
        <v>#DIV/0!</v>
      </c>
      <c r="CX11" s="22" t="e">
        <f t="shared" si="16"/>
        <v>#DIV/0!</v>
      </c>
      <c r="CY11" s="22" t="e">
        <f t="shared" si="16"/>
        <v>#DIV/0!</v>
      </c>
      <c r="CZ11" s="22">
        <f t="shared" si="16"/>
        <v>0</v>
      </c>
      <c r="DA11" s="22" t="e">
        <f t="shared" si="17"/>
        <v>#DIV/0!</v>
      </c>
      <c r="DB11" s="22">
        <f t="shared" si="17"/>
        <v>0</v>
      </c>
      <c r="DC11" s="22">
        <f t="shared" si="17"/>
        <v>0</v>
      </c>
      <c r="DE11" s="22">
        <f t="shared" si="39"/>
        <v>0</v>
      </c>
      <c r="DF11" s="22">
        <f t="shared" si="39"/>
        <v>1</v>
      </c>
      <c r="DG11" s="22">
        <f t="shared" si="40"/>
        <v>1</v>
      </c>
      <c r="DH11" s="22">
        <f t="shared" si="41"/>
        <v>0</v>
      </c>
      <c r="DI11" s="22">
        <f t="shared" si="18"/>
        <v>0</v>
      </c>
      <c r="DJ11" s="22">
        <f t="shared" si="18"/>
        <v>0</v>
      </c>
      <c r="DK11" s="22">
        <f t="shared" si="18"/>
        <v>1</v>
      </c>
      <c r="DL11" s="22">
        <f t="shared" si="18"/>
        <v>0</v>
      </c>
      <c r="DM11" s="22">
        <f t="shared" si="18"/>
        <v>0</v>
      </c>
      <c r="DN11" s="22">
        <f t="shared" si="19"/>
        <v>0</v>
      </c>
      <c r="DO11" s="22">
        <f t="shared" si="42"/>
        <v>0</v>
      </c>
      <c r="DP11" s="22">
        <f t="shared" si="42"/>
        <v>0</v>
      </c>
      <c r="DQ11" s="22">
        <f t="shared" si="42"/>
        <v>0</v>
      </c>
      <c r="DR11" s="22">
        <f t="shared" si="43"/>
        <v>0</v>
      </c>
      <c r="DS11" s="22">
        <f t="shared" si="44"/>
        <v>0</v>
      </c>
    </row>
    <row r="12" spans="1:123" s="22" customFormat="1" ht="15.75" thickBot="1">
      <c r="A12" s="102" t="s">
        <v>128</v>
      </c>
      <c r="B12" s="95">
        <v>10</v>
      </c>
      <c r="C12" s="95" t="s">
        <v>138</v>
      </c>
      <c r="D12" s="80" t="s">
        <v>36</v>
      </c>
      <c r="E12" s="41"/>
      <c r="F12" s="41">
        <v>1</v>
      </c>
      <c r="G12" s="41"/>
      <c r="H12" s="41"/>
      <c r="I12" s="41"/>
      <c r="J12" s="41"/>
      <c r="K12" s="41"/>
      <c r="L12" s="31"/>
      <c r="M12" s="31"/>
      <c r="N12" s="31"/>
      <c r="O12" s="31"/>
      <c r="P12" s="31"/>
      <c r="Q12" s="31"/>
      <c r="R12" s="31"/>
      <c r="S12" s="104"/>
      <c r="T12" s="48" t="s">
        <v>36</v>
      </c>
      <c r="U12" s="31"/>
      <c r="V12" s="31">
        <v>1</v>
      </c>
      <c r="W12" s="31">
        <v>1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>
        <v>1</v>
      </c>
      <c r="AH12" s="31"/>
      <c r="AI12" s="104"/>
      <c r="AJ12" s="48"/>
      <c r="AK12" s="90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20"/>
        <v>2</v>
      </c>
      <c r="BA12" s="28">
        <f t="shared" si="0"/>
        <v>0</v>
      </c>
      <c r="BB12" s="29">
        <f t="shared" si="0"/>
        <v>2</v>
      </c>
      <c r="BC12" s="29">
        <f t="shared" si="21"/>
        <v>2</v>
      </c>
      <c r="BD12" s="29">
        <f t="shared" si="1"/>
        <v>1</v>
      </c>
      <c r="BE12" s="29">
        <f t="shared" si="22"/>
        <v>3</v>
      </c>
      <c r="BF12" s="29">
        <f t="shared" si="2"/>
        <v>0</v>
      </c>
      <c r="BG12" s="29">
        <f t="shared" si="23"/>
        <v>3</v>
      </c>
      <c r="BH12" s="29">
        <f t="shared" si="3"/>
        <v>0</v>
      </c>
      <c r="BI12" s="29">
        <f t="shared" si="3"/>
        <v>0</v>
      </c>
      <c r="BJ12" s="29">
        <f t="shared" si="3"/>
        <v>0</v>
      </c>
      <c r="BK12" s="29">
        <f t="shared" si="24"/>
        <v>0</v>
      </c>
      <c r="BL12" s="29">
        <f t="shared" si="24"/>
        <v>0</v>
      </c>
      <c r="BM12" s="29">
        <f t="shared" si="25"/>
        <v>0</v>
      </c>
      <c r="BN12" s="29">
        <f t="shared" si="4"/>
        <v>0</v>
      </c>
      <c r="BO12" s="29">
        <f t="shared" si="4"/>
        <v>0</v>
      </c>
      <c r="BP12" s="29">
        <f t="shared" si="26"/>
        <v>0</v>
      </c>
      <c r="BQ12" s="29">
        <f t="shared" si="27"/>
        <v>0</v>
      </c>
      <c r="BR12" s="29">
        <f t="shared" si="27"/>
        <v>1</v>
      </c>
      <c r="BS12" s="29">
        <f t="shared" si="28"/>
        <v>1</v>
      </c>
      <c r="BT12" s="29">
        <f t="shared" si="5"/>
        <v>0</v>
      </c>
      <c r="BU12" s="30">
        <f t="shared" si="5"/>
        <v>0</v>
      </c>
      <c r="BV12" s="30">
        <f t="shared" si="29"/>
        <v>0</v>
      </c>
      <c r="BX12" s="28">
        <f t="shared" si="30"/>
        <v>220</v>
      </c>
      <c r="BY12" s="29">
        <f t="shared" si="31"/>
        <v>0</v>
      </c>
      <c r="BZ12" s="29">
        <f t="shared" si="32"/>
        <v>0</v>
      </c>
      <c r="CA12" s="29">
        <f t="shared" si="33"/>
        <v>0</v>
      </c>
      <c r="CB12" s="29">
        <f t="shared" si="34"/>
        <v>50</v>
      </c>
      <c r="CC12" s="30">
        <f t="shared" si="35"/>
        <v>270</v>
      </c>
      <c r="CD12" s="122">
        <f t="shared" si="6"/>
        <v>123.33333333333334</v>
      </c>
      <c r="CE12" s="22">
        <f t="shared" si="36"/>
        <v>3</v>
      </c>
      <c r="CF12" s="122">
        <f t="shared" si="7"/>
        <v>83.333333333333343</v>
      </c>
      <c r="CG12" s="22">
        <f t="shared" si="37"/>
        <v>4</v>
      </c>
      <c r="CH12" s="122">
        <f t="shared" si="8"/>
        <v>43.333333333333343</v>
      </c>
      <c r="CI12" s="22">
        <f t="shared" si="38"/>
        <v>5</v>
      </c>
      <c r="CJ12" s="22">
        <f t="shared" si="9"/>
        <v>5.8631921824104234</v>
      </c>
      <c r="CK12" s="22">
        <f t="shared" si="10"/>
        <v>5.8631921824104234</v>
      </c>
      <c r="CM12" s="22" t="e">
        <f t="shared" si="11"/>
        <v>#DIV/0!</v>
      </c>
      <c r="CN12" s="22">
        <f t="shared" si="12"/>
        <v>28.571428571428569</v>
      </c>
      <c r="CO12" s="22">
        <f t="shared" si="13"/>
        <v>1.9230769230769229</v>
      </c>
      <c r="CP12" s="22">
        <f t="shared" si="14"/>
        <v>0</v>
      </c>
      <c r="CQ12" s="22">
        <f t="shared" si="15"/>
        <v>0</v>
      </c>
      <c r="CR12" s="22" t="e">
        <f t="shared" si="15"/>
        <v>#DIV/0!</v>
      </c>
      <c r="CS12" s="22">
        <f t="shared" si="15"/>
        <v>0</v>
      </c>
      <c r="CT12" s="22" t="e">
        <f t="shared" si="15"/>
        <v>#DIV/0!</v>
      </c>
      <c r="CU12" s="22" t="e">
        <f t="shared" si="15"/>
        <v>#DIV/0!</v>
      </c>
      <c r="CV12" s="22" t="e">
        <f t="shared" si="16"/>
        <v>#DIV/0!</v>
      </c>
      <c r="CW12" s="22" t="e">
        <f t="shared" si="16"/>
        <v>#DIV/0!</v>
      </c>
      <c r="CX12" s="22" t="e">
        <f t="shared" si="16"/>
        <v>#DIV/0!</v>
      </c>
      <c r="CY12" s="22" t="e">
        <f t="shared" si="16"/>
        <v>#DIV/0!</v>
      </c>
      <c r="CZ12" s="22">
        <f t="shared" si="16"/>
        <v>33.333333333333336</v>
      </c>
      <c r="DA12" s="22" t="e">
        <f t="shared" si="17"/>
        <v>#DIV/0!</v>
      </c>
      <c r="DB12" s="22">
        <f t="shared" si="17"/>
        <v>0</v>
      </c>
      <c r="DC12" s="22">
        <f t="shared" si="17"/>
        <v>0</v>
      </c>
      <c r="DE12" s="22">
        <f t="shared" si="39"/>
        <v>0</v>
      </c>
      <c r="DF12" s="22">
        <f t="shared" si="39"/>
        <v>1</v>
      </c>
      <c r="DG12" s="22">
        <f t="shared" si="40"/>
        <v>1</v>
      </c>
      <c r="DH12" s="22">
        <f t="shared" si="41"/>
        <v>0</v>
      </c>
      <c r="DI12" s="22">
        <f t="shared" si="18"/>
        <v>0</v>
      </c>
      <c r="DJ12" s="22">
        <f t="shared" si="18"/>
        <v>0</v>
      </c>
      <c r="DK12" s="22">
        <f t="shared" si="18"/>
        <v>0</v>
      </c>
      <c r="DL12" s="22">
        <f t="shared" si="18"/>
        <v>0</v>
      </c>
      <c r="DM12" s="22">
        <f t="shared" si="18"/>
        <v>0</v>
      </c>
      <c r="DN12" s="22">
        <f t="shared" si="19"/>
        <v>0</v>
      </c>
      <c r="DO12" s="22">
        <f t="shared" si="42"/>
        <v>0</v>
      </c>
      <c r="DP12" s="22">
        <f t="shared" si="42"/>
        <v>0</v>
      </c>
      <c r="DQ12" s="22">
        <f t="shared" si="42"/>
        <v>1</v>
      </c>
      <c r="DR12" s="22">
        <f t="shared" si="43"/>
        <v>0</v>
      </c>
      <c r="DS12" s="22">
        <f t="shared" si="44"/>
        <v>0</v>
      </c>
    </row>
    <row r="13" spans="1:123" s="22" customFormat="1" ht="15.75" thickBot="1">
      <c r="A13" s="102" t="s">
        <v>128</v>
      </c>
      <c r="B13" s="95">
        <v>11</v>
      </c>
      <c r="C13" s="95" t="s">
        <v>118</v>
      </c>
      <c r="D13" s="80" t="s">
        <v>36</v>
      </c>
      <c r="E13" s="31"/>
      <c r="F13" s="31"/>
      <c r="G13" s="31">
        <v>2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104"/>
      <c r="T13" s="48" t="s">
        <v>36</v>
      </c>
      <c r="U13" s="31"/>
      <c r="V13" s="31"/>
      <c r="W13" s="31"/>
      <c r="X13" s="31">
        <v>1</v>
      </c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104"/>
      <c r="AJ13" s="48"/>
      <c r="AK13" s="90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20"/>
        <v>2</v>
      </c>
      <c r="BA13" s="28">
        <f t="shared" si="0"/>
        <v>0</v>
      </c>
      <c r="BB13" s="29">
        <f t="shared" si="0"/>
        <v>0</v>
      </c>
      <c r="BC13" s="29">
        <f t="shared" si="21"/>
        <v>0</v>
      </c>
      <c r="BD13" s="29">
        <f t="shared" si="1"/>
        <v>2</v>
      </c>
      <c r="BE13" s="29">
        <f t="shared" si="22"/>
        <v>2</v>
      </c>
      <c r="BF13" s="29">
        <f t="shared" si="2"/>
        <v>1</v>
      </c>
      <c r="BG13" s="29">
        <f t="shared" si="23"/>
        <v>3</v>
      </c>
      <c r="BH13" s="29">
        <f t="shared" si="3"/>
        <v>0</v>
      </c>
      <c r="BI13" s="29">
        <f t="shared" si="3"/>
        <v>0</v>
      </c>
      <c r="BJ13" s="29">
        <f t="shared" si="3"/>
        <v>0</v>
      </c>
      <c r="BK13" s="29">
        <f t="shared" si="24"/>
        <v>0</v>
      </c>
      <c r="BL13" s="29">
        <f t="shared" si="24"/>
        <v>0</v>
      </c>
      <c r="BM13" s="29">
        <f t="shared" si="25"/>
        <v>0</v>
      </c>
      <c r="BN13" s="29">
        <f t="shared" si="4"/>
        <v>0</v>
      </c>
      <c r="BO13" s="29">
        <f t="shared" si="4"/>
        <v>0</v>
      </c>
      <c r="BP13" s="29">
        <f t="shared" si="26"/>
        <v>0</v>
      </c>
      <c r="BQ13" s="29">
        <f t="shared" si="27"/>
        <v>0</v>
      </c>
      <c r="BR13" s="29">
        <f t="shared" si="27"/>
        <v>0</v>
      </c>
      <c r="BS13" s="29">
        <f t="shared" si="28"/>
        <v>0</v>
      </c>
      <c r="BT13" s="29">
        <f t="shared" si="5"/>
        <v>0</v>
      </c>
      <c r="BU13" s="30">
        <f t="shared" si="5"/>
        <v>0</v>
      </c>
      <c r="BV13" s="30">
        <f t="shared" si="29"/>
        <v>0</v>
      </c>
      <c r="BX13" s="28">
        <f t="shared" si="30"/>
        <v>160</v>
      </c>
      <c r="BY13" s="29">
        <f t="shared" si="31"/>
        <v>0</v>
      </c>
      <c r="BZ13" s="29">
        <f t="shared" si="32"/>
        <v>0</v>
      </c>
      <c r="CA13" s="29">
        <f t="shared" si="33"/>
        <v>0</v>
      </c>
      <c r="CB13" s="29">
        <f t="shared" si="34"/>
        <v>0</v>
      </c>
      <c r="CC13" s="30">
        <f t="shared" si="35"/>
        <v>160</v>
      </c>
      <c r="CD13" s="122">
        <f t="shared" si="6"/>
        <v>13.333333333333343</v>
      </c>
      <c r="CE13" s="22">
        <f t="shared" si="36"/>
        <v>3</v>
      </c>
      <c r="CF13" s="122">
        <f t="shared" si="7"/>
        <v>-26.666666666666657</v>
      </c>
      <c r="CG13" s="22" t="str">
        <f t="shared" si="37"/>
        <v>NAO</v>
      </c>
      <c r="CH13" s="122">
        <f t="shared" si="8"/>
        <v>-66.666666666666657</v>
      </c>
      <c r="CI13" s="22" t="str">
        <f t="shared" si="38"/>
        <v>NAO</v>
      </c>
      <c r="CJ13" s="22">
        <f t="shared" si="9"/>
        <v>3.4744842562432141</v>
      </c>
      <c r="CK13" s="22">
        <f t="shared" si="10"/>
        <v>3.4744842562432141</v>
      </c>
      <c r="CM13" s="22" t="e">
        <f t="shared" si="11"/>
        <v>#DIV/0!</v>
      </c>
      <c r="CN13" s="22">
        <f t="shared" si="12"/>
        <v>0</v>
      </c>
      <c r="CO13" s="22">
        <f t="shared" si="13"/>
        <v>3.8461538461538458</v>
      </c>
      <c r="CP13" s="22">
        <f t="shared" si="14"/>
        <v>9.0909090909090917</v>
      </c>
      <c r="CQ13" s="22">
        <f t="shared" si="15"/>
        <v>0</v>
      </c>
      <c r="CR13" s="22" t="e">
        <f t="shared" si="15"/>
        <v>#DIV/0!</v>
      </c>
      <c r="CS13" s="22">
        <f t="shared" si="15"/>
        <v>0</v>
      </c>
      <c r="CT13" s="22" t="e">
        <f t="shared" si="15"/>
        <v>#DIV/0!</v>
      </c>
      <c r="CU13" s="22" t="e">
        <f t="shared" si="15"/>
        <v>#DIV/0!</v>
      </c>
      <c r="CV13" s="22" t="e">
        <f t="shared" si="16"/>
        <v>#DIV/0!</v>
      </c>
      <c r="CW13" s="22" t="e">
        <f t="shared" si="16"/>
        <v>#DIV/0!</v>
      </c>
      <c r="CX13" s="22" t="e">
        <f t="shared" si="16"/>
        <v>#DIV/0!</v>
      </c>
      <c r="CY13" s="22" t="e">
        <f t="shared" si="16"/>
        <v>#DIV/0!</v>
      </c>
      <c r="CZ13" s="22">
        <f t="shared" si="16"/>
        <v>0</v>
      </c>
      <c r="DA13" s="22" t="e">
        <f t="shared" si="17"/>
        <v>#DIV/0!</v>
      </c>
      <c r="DB13" s="22">
        <f t="shared" si="17"/>
        <v>0</v>
      </c>
      <c r="DC13" s="22">
        <f t="shared" si="17"/>
        <v>0</v>
      </c>
      <c r="DE13" s="22">
        <f t="shared" si="39"/>
        <v>0</v>
      </c>
      <c r="DF13" s="22">
        <f t="shared" si="39"/>
        <v>0</v>
      </c>
      <c r="DG13" s="22">
        <f t="shared" si="40"/>
        <v>1</v>
      </c>
      <c r="DH13" s="22">
        <f t="shared" si="41"/>
        <v>1</v>
      </c>
      <c r="DI13" s="22">
        <f t="shared" si="18"/>
        <v>0</v>
      </c>
      <c r="DJ13" s="22">
        <f t="shared" si="18"/>
        <v>0</v>
      </c>
      <c r="DK13" s="22">
        <f t="shared" si="18"/>
        <v>0</v>
      </c>
      <c r="DL13" s="22">
        <f t="shared" si="18"/>
        <v>0</v>
      </c>
      <c r="DM13" s="22">
        <f t="shared" si="18"/>
        <v>0</v>
      </c>
      <c r="DN13" s="22">
        <f t="shared" si="19"/>
        <v>0</v>
      </c>
      <c r="DO13" s="22">
        <f t="shared" si="42"/>
        <v>0</v>
      </c>
      <c r="DP13" s="22">
        <f t="shared" si="42"/>
        <v>0</v>
      </c>
      <c r="DQ13" s="22">
        <f t="shared" si="42"/>
        <v>0</v>
      </c>
      <c r="DR13" s="22">
        <f t="shared" si="43"/>
        <v>0</v>
      </c>
      <c r="DS13" s="22">
        <f t="shared" si="44"/>
        <v>0</v>
      </c>
    </row>
    <row r="14" spans="1:123" s="22" customFormat="1" ht="15.75" thickBot="1">
      <c r="A14" s="102" t="s">
        <v>128</v>
      </c>
      <c r="B14" s="95">
        <v>12</v>
      </c>
      <c r="C14" s="95" t="s">
        <v>139</v>
      </c>
      <c r="D14" s="80" t="s">
        <v>36</v>
      </c>
      <c r="E14" s="31"/>
      <c r="F14" s="31">
        <v>2</v>
      </c>
      <c r="G14" s="31"/>
      <c r="H14" s="31">
        <v>1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104"/>
      <c r="T14" s="48" t="s">
        <v>36</v>
      </c>
      <c r="U14" s="31"/>
      <c r="V14" s="31"/>
      <c r="W14" s="31">
        <v>1</v>
      </c>
      <c r="X14" s="31">
        <v>1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104"/>
      <c r="AJ14" s="48"/>
      <c r="AK14" s="90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20"/>
        <v>2</v>
      </c>
      <c r="BA14" s="28">
        <f t="shared" si="0"/>
        <v>0</v>
      </c>
      <c r="BB14" s="29">
        <f t="shared" si="0"/>
        <v>2</v>
      </c>
      <c r="BC14" s="29">
        <f t="shared" si="21"/>
        <v>2</v>
      </c>
      <c r="BD14" s="29">
        <f t="shared" si="1"/>
        <v>1</v>
      </c>
      <c r="BE14" s="29">
        <f t="shared" si="22"/>
        <v>3</v>
      </c>
      <c r="BF14" s="29">
        <f t="shared" si="2"/>
        <v>2</v>
      </c>
      <c r="BG14" s="29">
        <f t="shared" si="23"/>
        <v>5</v>
      </c>
      <c r="BH14" s="29">
        <f t="shared" si="3"/>
        <v>0</v>
      </c>
      <c r="BI14" s="29">
        <f t="shared" si="3"/>
        <v>0</v>
      </c>
      <c r="BJ14" s="29">
        <f t="shared" si="3"/>
        <v>0</v>
      </c>
      <c r="BK14" s="29">
        <f t="shared" si="24"/>
        <v>0</v>
      </c>
      <c r="BL14" s="29">
        <f t="shared" si="24"/>
        <v>0</v>
      </c>
      <c r="BM14" s="29">
        <f t="shared" si="25"/>
        <v>0</v>
      </c>
      <c r="BN14" s="29">
        <f t="shared" si="4"/>
        <v>0</v>
      </c>
      <c r="BO14" s="29">
        <f t="shared" si="4"/>
        <v>0</v>
      </c>
      <c r="BP14" s="29">
        <f t="shared" si="26"/>
        <v>0</v>
      </c>
      <c r="BQ14" s="29">
        <f t="shared" si="27"/>
        <v>0</v>
      </c>
      <c r="BR14" s="29">
        <f t="shared" si="27"/>
        <v>0</v>
      </c>
      <c r="BS14" s="29">
        <f t="shared" si="28"/>
        <v>0</v>
      </c>
      <c r="BT14" s="29">
        <f t="shared" si="5"/>
        <v>0</v>
      </c>
      <c r="BU14" s="30">
        <f t="shared" si="5"/>
        <v>0</v>
      </c>
      <c r="BV14" s="30">
        <f t="shared" si="29"/>
        <v>0</v>
      </c>
      <c r="BX14" s="28">
        <f t="shared" si="30"/>
        <v>300</v>
      </c>
      <c r="BY14" s="29">
        <f t="shared" si="31"/>
        <v>0</v>
      </c>
      <c r="BZ14" s="29">
        <f t="shared" si="32"/>
        <v>0</v>
      </c>
      <c r="CA14" s="29">
        <f t="shared" si="33"/>
        <v>0</v>
      </c>
      <c r="CB14" s="29">
        <f t="shared" si="34"/>
        <v>0</v>
      </c>
      <c r="CC14" s="30">
        <f t="shared" si="35"/>
        <v>300</v>
      </c>
      <c r="CD14" s="122">
        <f t="shared" si="6"/>
        <v>153.33333333333334</v>
      </c>
      <c r="CE14" s="22">
        <f t="shared" si="36"/>
        <v>3</v>
      </c>
      <c r="CF14" s="122">
        <f t="shared" si="7"/>
        <v>113.33333333333334</v>
      </c>
      <c r="CG14" s="22">
        <f t="shared" si="37"/>
        <v>4</v>
      </c>
      <c r="CH14" s="122">
        <f t="shared" si="8"/>
        <v>73.333333333333343</v>
      </c>
      <c r="CI14" s="22">
        <f t="shared" si="38"/>
        <v>5</v>
      </c>
      <c r="CJ14" s="22">
        <f t="shared" si="9"/>
        <v>6.5146579804560263</v>
      </c>
      <c r="CK14" s="22">
        <f t="shared" si="10"/>
        <v>6.5146579804560263</v>
      </c>
      <c r="CM14" s="22" t="e">
        <f t="shared" si="11"/>
        <v>#DIV/0!</v>
      </c>
      <c r="CN14" s="22">
        <f t="shared" si="12"/>
        <v>28.571428571428569</v>
      </c>
      <c r="CO14" s="22">
        <f t="shared" si="13"/>
        <v>1.9230769230769229</v>
      </c>
      <c r="CP14" s="22">
        <f t="shared" si="14"/>
        <v>18.181818181818183</v>
      </c>
      <c r="CQ14" s="22">
        <f t="shared" si="15"/>
        <v>0</v>
      </c>
      <c r="CR14" s="22" t="e">
        <f t="shared" si="15"/>
        <v>#DIV/0!</v>
      </c>
      <c r="CS14" s="22">
        <f t="shared" si="15"/>
        <v>0</v>
      </c>
      <c r="CT14" s="22" t="e">
        <f t="shared" si="15"/>
        <v>#DIV/0!</v>
      </c>
      <c r="CU14" s="22" t="e">
        <f t="shared" si="15"/>
        <v>#DIV/0!</v>
      </c>
      <c r="CV14" s="22" t="e">
        <f t="shared" si="16"/>
        <v>#DIV/0!</v>
      </c>
      <c r="CW14" s="22" t="e">
        <f t="shared" si="16"/>
        <v>#DIV/0!</v>
      </c>
      <c r="CX14" s="22" t="e">
        <f t="shared" si="16"/>
        <v>#DIV/0!</v>
      </c>
      <c r="CY14" s="22" t="e">
        <f t="shared" si="16"/>
        <v>#DIV/0!</v>
      </c>
      <c r="CZ14" s="22">
        <f t="shared" si="16"/>
        <v>0</v>
      </c>
      <c r="DA14" s="22" t="e">
        <f t="shared" si="17"/>
        <v>#DIV/0!</v>
      </c>
      <c r="DB14" s="22">
        <f t="shared" si="17"/>
        <v>0</v>
      </c>
      <c r="DC14" s="22">
        <f t="shared" si="17"/>
        <v>0</v>
      </c>
      <c r="DE14" s="22">
        <f t="shared" si="39"/>
        <v>0</v>
      </c>
      <c r="DF14" s="22">
        <f t="shared" si="39"/>
        <v>1</v>
      </c>
      <c r="DG14" s="22">
        <f t="shared" si="40"/>
        <v>1</v>
      </c>
      <c r="DH14" s="22">
        <f t="shared" si="41"/>
        <v>1</v>
      </c>
      <c r="DI14" s="22">
        <f t="shared" si="18"/>
        <v>0</v>
      </c>
      <c r="DJ14" s="22">
        <f t="shared" si="18"/>
        <v>0</v>
      </c>
      <c r="DK14" s="22">
        <f t="shared" si="18"/>
        <v>0</v>
      </c>
      <c r="DL14" s="22">
        <f t="shared" si="18"/>
        <v>0</v>
      </c>
      <c r="DM14" s="22">
        <f t="shared" si="18"/>
        <v>0</v>
      </c>
      <c r="DN14" s="22">
        <f t="shared" si="19"/>
        <v>0</v>
      </c>
      <c r="DO14" s="22">
        <f t="shared" si="42"/>
        <v>0</v>
      </c>
      <c r="DP14" s="22">
        <f t="shared" si="42"/>
        <v>0</v>
      </c>
      <c r="DQ14" s="22">
        <f t="shared" si="42"/>
        <v>0</v>
      </c>
      <c r="DR14" s="22">
        <f t="shared" si="43"/>
        <v>0</v>
      </c>
      <c r="DS14" s="22">
        <f t="shared" si="44"/>
        <v>0</v>
      </c>
    </row>
    <row r="15" spans="1:123" s="22" customFormat="1" ht="15.75" thickBot="1">
      <c r="A15" s="102" t="s">
        <v>128</v>
      </c>
      <c r="B15" s="95">
        <v>13</v>
      </c>
      <c r="C15" s="95" t="s">
        <v>140</v>
      </c>
      <c r="D15" s="80" t="s">
        <v>36</v>
      </c>
      <c r="E15" s="31"/>
      <c r="F15" s="31"/>
      <c r="G15" s="31">
        <v>2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104"/>
      <c r="T15" s="48" t="s">
        <v>36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104"/>
      <c r="AJ15" s="48"/>
      <c r="AK15" s="90"/>
      <c r="AL15" s="31"/>
      <c r="AM15" s="31"/>
      <c r="AN15" s="25"/>
      <c r="AO15" s="25"/>
      <c r="AP15" s="25"/>
      <c r="AQ15" s="25"/>
      <c r="AR15" s="26"/>
      <c r="AS15" s="24"/>
      <c r="AT15" s="24"/>
      <c r="AU15" s="24"/>
      <c r="AV15" s="24"/>
      <c r="AW15" s="24"/>
      <c r="AX15" s="24"/>
      <c r="AY15" s="24"/>
      <c r="AZ15" s="27">
        <f t="shared" si="20"/>
        <v>2</v>
      </c>
      <c r="BA15" s="28">
        <f t="shared" si="0"/>
        <v>0</v>
      </c>
      <c r="BB15" s="29">
        <f t="shared" si="0"/>
        <v>0</v>
      </c>
      <c r="BC15" s="29">
        <f t="shared" si="21"/>
        <v>0</v>
      </c>
      <c r="BD15" s="29">
        <f t="shared" si="1"/>
        <v>2</v>
      </c>
      <c r="BE15" s="29">
        <f t="shared" si="22"/>
        <v>2</v>
      </c>
      <c r="BF15" s="29">
        <f t="shared" si="2"/>
        <v>0</v>
      </c>
      <c r="BG15" s="29">
        <f t="shared" si="23"/>
        <v>2</v>
      </c>
      <c r="BH15" s="29">
        <f t="shared" si="3"/>
        <v>0</v>
      </c>
      <c r="BI15" s="29">
        <f t="shared" si="3"/>
        <v>0</v>
      </c>
      <c r="BJ15" s="29">
        <f t="shared" si="3"/>
        <v>0</v>
      </c>
      <c r="BK15" s="29">
        <f t="shared" si="24"/>
        <v>0</v>
      </c>
      <c r="BL15" s="29">
        <f t="shared" si="24"/>
        <v>0</v>
      </c>
      <c r="BM15" s="29">
        <f t="shared" si="25"/>
        <v>0</v>
      </c>
      <c r="BN15" s="29">
        <f t="shared" si="4"/>
        <v>0</v>
      </c>
      <c r="BO15" s="29">
        <f t="shared" si="4"/>
        <v>0</v>
      </c>
      <c r="BP15" s="29">
        <f t="shared" si="26"/>
        <v>0</v>
      </c>
      <c r="BQ15" s="29">
        <f t="shared" si="27"/>
        <v>0</v>
      </c>
      <c r="BR15" s="29">
        <f t="shared" si="27"/>
        <v>0</v>
      </c>
      <c r="BS15" s="29">
        <f t="shared" si="28"/>
        <v>0</v>
      </c>
      <c r="BT15" s="29">
        <f t="shared" si="5"/>
        <v>0</v>
      </c>
      <c r="BU15" s="30">
        <f t="shared" si="5"/>
        <v>0</v>
      </c>
      <c r="BV15" s="30">
        <f t="shared" si="29"/>
        <v>0</v>
      </c>
      <c r="BX15" s="28">
        <f t="shared" si="30"/>
        <v>120</v>
      </c>
      <c r="BY15" s="29">
        <f t="shared" si="31"/>
        <v>0</v>
      </c>
      <c r="BZ15" s="29">
        <f t="shared" si="32"/>
        <v>0</v>
      </c>
      <c r="CA15" s="29">
        <f t="shared" si="33"/>
        <v>0</v>
      </c>
      <c r="CB15" s="29">
        <f t="shared" si="34"/>
        <v>0</v>
      </c>
      <c r="CC15" s="30">
        <f t="shared" si="35"/>
        <v>120</v>
      </c>
      <c r="CD15" s="122">
        <f t="shared" si="6"/>
        <v>-26.666666666666657</v>
      </c>
      <c r="CE15" s="22" t="str">
        <f t="shared" si="36"/>
        <v>NAO</v>
      </c>
      <c r="CF15" s="122">
        <f t="shared" si="7"/>
        <v>-66.666666666666657</v>
      </c>
      <c r="CG15" s="22" t="str">
        <f t="shared" si="37"/>
        <v>NAO</v>
      </c>
      <c r="CH15" s="122">
        <f t="shared" si="8"/>
        <v>-106.66666666666666</v>
      </c>
      <c r="CI15" s="22" t="str">
        <f t="shared" si="38"/>
        <v>NAO</v>
      </c>
      <c r="CJ15" s="22">
        <f t="shared" si="9"/>
        <v>2.6058631921824107</v>
      </c>
      <c r="CK15" s="22">
        <f t="shared" si="10"/>
        <v>2.6058631921824107</v>
      </c>
      <c r="CM15" s="22" t="e">
        <f t="shared" si="11"/>
        <v>#DIV/0!</v>
      </c>
      <c r="CN15" s="22">
        <f t="shared" si="12"/>
        <v>0</v>
      </c>
      <c r="CO15" s="22">
        <f t="shared" si="13"/>
        <v>3.8461538461538458</v>
      </c>
      <c r="CP15" s="22">
        <f t="shared" si="14"/>
        <v>0</v>
      </c>
      <c r="CQ15" s="22">
        <f t="shared" si="15"/>
        <v>0</v>
      </c>
      <c r="CR15" s="22" t="e">
        <f t="shared" si="15"/>
        <v>#DIV/0!</v>
      </c>
      <c r="CS15" s="22">
        <f t="shared" si="15"/>
        <v>0</v>
      </c>
      <c r="CT15" s="22" t="e">
        <f t="shared" si="15"/>
        <v>#DIV/0!</v>
      </c>
      <c r="CU15" s="22" t="e">
        <f t="shared" si="15"/>
        <v>#DIV/0!</v>
      </c>
      <c r="CV15" s="22" t="e">
        <f t="shared" si="16"/>
        <v>#DIV/0!</v>
      </c>
      <c r="CW15" s="22" t="e">
        <f t="shared" si="16"/>
        <v>#DIV/0!</v>
      </c>
      <c r="CX15" s="22" t="e">
        <f t="shared" si="16"/>
        <v>#DIV/0!</v>
      </c>
      <c r="CY15" s="22" t="e">
        <f t="shared" si="16"/>
        <v>#DIV/0!</v>
      </c>
      <c r="CZ15" s="22">
        <f t="shared" si="16"/>
        <v>0</v>
      </c>
      <c r="DA15" s="22" t="e">
        <f t="shared" si="17"/>
        <v>#DIV/0!</v>
      </c>
      <c r="DB15" s="22">
        <f t="shared" si="17"/>
        <v>0</v>
      </c>
      <c r="DC15" s="22">
        <f t="shared" si="17"/>
        <v>0</v>
      </c>
      <c r="DE15" s="22">
        <f t="shared" si="39"/>
        <v>0</v>
      </c>
      <c r="DF15" s="22">
        <f t="shared" si="39"/>
        <v>0</v>
      </c>
      <c r="DG15" s="22">
        <f t="shared" si="40"/>
        <v>1</v>
      </c>
      <c r="DH15" s="22">
        <f t="shared" si="41"/>
        <v>0</v>
      </c>
      <c r="DI15" s="22">
        <f t="shared" si="18"/>
        <v>0</v>
      </c>
      <c r="DJ15" s="22">
        <f t="shared" si="18"/>
        <v>0</v>
      </c>
      <c r="DK15" s="22">
        <f t="shared" si="18"/>
        <v>0</v>
      </c>
      <c r="DL15" s="22">
        <f t="shared" si="18"/>
        <v>0</v>
      </c>
      <c r="DM15" s="22">
        <f t="shared" si="18"/>
        <v>0</v>
      </c>
      <c r="DN15" s="22">
        <f t="shared" si="19"/>
        <v>0</v>
      </c>
      <c r="DO15" s="22">
        <f t="shared" si="42"/>
        <v>0</v>
      </c>
      <c r="DP15" s="22">
        <f t="shared" si="42"/>
        <v>0</v>
      </c>
      <c r="DQ15" s="22">
        <f t="shared" si="42"/>
        <v>0</v>
      </c>
      <c r="DR15" s="22">
        <f t="shared" si="43"/>
        <v>0</v>
      </c>
      <c r="DS15" s="22">
        <f t="shared" si="44"/>
        <v>0</v>
      </c>
    </row>
    <row r="16" spans="1:123" s="22" customFormat="1" ht="15.75" thickBot="1">
      <c r="A16" s="102" t="s">
        <v>128</v>
      </c>
      <c r="B16" s="95">
        <v>14</v>
      </c>
      <c r="C16" s="95" t="s">
        <v>141</v>
      </c>
      <c r="D16" s="80" t="s">
        <v>36</v>
      </c>
      <c r="E16" s="31"/>
      <c r="F16" s="31"/>
      <c r="G16" s="31"/>
      <c r="H16" s="31">
        <v>2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104"/>
      <c r="T16" s="48" t="s">
        <v>36</v>
      </c>
      <c r="U16" s="31"/>
      <c r="V16" s="31"/>
      <c r="W16" s="31"/>
      <c r="X16" s="31">
        <v>1</v>
      </c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104"/>
      <c r="AJ16" s="48"/>
      <c r="AK16" s="90"/>
      <c r="AL16" s="31"/>
      <c r="AM16" s="31"/>
      <c r="AN16" s="25"/>
      <c r="AO16" s="25"/>
      <c r="AP16" s="25"/>
      <c r="AQ16" s="25"/>
      <c r="AR16" s="26"/>
      <c r="AS16" s="24"/>
      <c r="AT16" s="24"/>
      <c r="AU16" s="24"/>
      <c r="AV16" s="24"/>
      <c r="AW16" s="24"/>
      <c r="AX16" s="24"/>
      <c r="AY16" s="24"/>
      <c r="AZ16" s="27">
        <f t="shared" si="20"/>
        <v>2</v>
      </c>
      <c r="BA16" s="28">
        <f t="shared" si="0"/>
        <v>0</v>
      </c>
      <c r="BB16" s="29">
        <f t="shared" si="0"/>
        <v>0</v>
      </c>
      <c r="BC16" s="29">
        <f t="shared" si="21"/>
        <v>0</v>
      </c>
      <c r="BD16" s="29">
        <f t="shared" si="1"/>
        <v>0</v>
      </c>
      <c r="BE16" s="29">
        <f t="shared" si="22"/>
        <v>0</v>
      </c>
      <c r="BF16" s="29">
        <f t="shared" si="2"/>
        <v>3</v>
      </c>
      <c r="BG16" s="29">
        <f t="shared" si="23"/>
        <v>3</v>
      </c>
      <c r="BH16" s="29">
        <f t="shared" si="3"/>
        <v>0</v>
      </c>
      <c r="BI16" s="29">
        <f t="shared" si="3"/>
        <v>0</v>
      </c>
      <c r="BJ16" s="29">
        <f t="shared" si="3"/>
        <v>0</v>
      </c>
      <c r="BK16" s="29">
        <f t="shared" si="24"/>
        <v>0</v>
      </c>
      <c r="BL16" s="29">
        <f t="shared" si="24"/>
        <v>0</v>
      </c>
      <c r="BM16" s="29">
        <f t="shared" si="25"/>
        <v>0</v>
      </c>
      <c r="BN16" s="29">
        <f t="shared" si="4"/>
        <v>0</v>
      </c>
      <c r="BO16" s="29">
        <f t="shared" si="4"/>
        <v>0</v>
      </c>
      <c r="BP16" s="29">
        <f t="shared" si="26"/>
        <v>0</v>
      </c>
      <c r="BQ16" s="29">
        <f t="shared" si="27"/>
        <v>0</v>
      </c>
      <c r="BR16" s="29">
        <f t="shared" si="27"/>
        <v>0</v>
      </c>
      <c r="BS16" s="29">
        <f t="shared" si="28"/>
        <v>0</v>
      </c>
      <c r="BT16" s="29">
        <f t="shared" si="5"/>
        <v>0</v>
      </c>
      <c r="BU16" s="30">
        <f t="shared" si="5"/>
        <v>0</v>
      </c>
      <c r="BV16" s="30">
        <f t="shared" si="29"/>
        <v>0</v>
      </c>
      <c r="BX16" s="28">
        <f t="shared" si="30"/>
        <v>120</v>
      </c>
      <c r="BY16" s="29">
        <f t="shared" si="31"/>
        <v>0</v>
      </c>
      <c r="BZ16" s="29">
        <f t="shared" si="32"/>
        <v>0</v>
      </c>
      <c r="CA16" s="29">
        <f t="shared" si="33"/>
        <v>0</v>
      </c>
      <c r="CB16" s="29">
        <f t="shared" si="34"/>
        <v>0</v>
      </c>
      <c r="CC16" s="30">
        <f t="shared" si="35"/>
        <v>120</v>
      </c>
      <c r="CD16" s="122">
        <f t="shared" si="6"/>
        <v>-26.666666666666657</v>
      </c>
      <c r="CE16" s="22" t="str">
        <f t="shared" si="36"/>
        <v>NAO</v>
      </c>
      <c r="CF16" s="122">
        <f t="shared" si="7"/>
        <v>-66.666666666666657</v>
      </c>
      <c r="CG16" s="22" t="str">
        <f t="shared" si="37"/>
        <v>NAO</v>
      </c>
      <c r="CH16" s="122">
        <f t="shared" si="8"/>
        <v>-106.66666666666666</v>
      </c>
      <c r="CI16" s="22" t="str">
        <f t="shared" si="38"/>
        <v>NAO</v>
      </c>
      <c r="CJ16" s="22">
        <f t="shared" si="9"/>
        <v>2.6058631921824107</v>
      </c>
      <c r="CK16" s="22">
        <f t="shared" si="10"/>
        <v>2.6058631921824107</v>
      </c>
      <c r="CM16" s="22" t="e">
        <f t="shared" si="11"/>
        <v>#DIV/0!</v>
      </c>
      <c r="CN16" s="22">
        <f t="shared" si="12"/>
        <v>0</v>
      </c>
      <c r="CO16" s="22">
        <f t="shared" si="13"/>
        <v>0</v>
      </c>
      <c r="CP16" s="22">
        <f t="shared" si="14"/>
        <v>27.272727272727273</v>
      </c>
      <c r="CQ16" s="22">
        <f t="shared" si="15"/>
        <v>0</v>
      </c>
      <c r="CR16" s="22" t="e">
        <f t="shared" si="15"/>
        <v>#DIV/0!</v>
      </c>
      <c r="CS16" s="22">
        <f t="shared" si="15"/>
        <v>0</v>
      </c>
      <c r="CT16" s="22" t="e">
        <f t="shared" si="15"/>
        <v>#DIV/0!</v>
      </c>
      <c r="CU16" s="22" t="e">
        <f t="shared" si="15"/>
        <v>#DIV/0!</v>
      </c>
      <c r="CV16" s="22" t="e">
        <f t="shared" si="16"/>
        <v>#DIV/0!</v>
      </c>
      <c r="CW16" s="22" t="e">
        <f t="shared" si="16"/>
        <v>#DIV/0!</v>
      </c>
      <c r="CX16" s="22" t="e">
        <f t="shared" si="16"/>
        <v>#DIV/0!</v>
      </c>
      <c r="CY16" s="22" t="e">
        <f t="shared" si="16"/>
        <v>#DIV/0!</v>
      </c>
      <c r="CZ16" s="22">
        <f t="shared" si="16"/>
        <v>0</v>
      </c>
      <c r="DA16" s="22" t="e">
        <f t="shared" si="17"/>
        <v>#DIV/0!</v>
      </c>
      <c r="DB16" s="22">
        <f t="shared" si="17"/>
        <v>0</v>
      </c>
      <c r="DC16" s="22">
        <f t="shared" si="17"/>
        <v>0</v>
      </c>
      <c r="DE16" s="22">
        <f t="shared" si="39"/>
        <v>0</v>
      </c>
      <c r="DF16" s="22">
        <f t="shared" si="39"/>
        <v>0</v>
      </c>
      <c r="DG16" s="22">
        <f t="shared" si="40"/>
        <v>0</v>
      </c>
      <c r="DH16" s="22">
        <f t="shared" si="41"/>
        <v>1</v>
      </c>
      <c r="DI16" s="22">
        <f t="shared" si="18"/>
        <v>0</v>
      </c>
      <c r="DJ16" s="22">
        <f t="shared" si="18"/>
        <v>0</v>
      </c>
      <c r="DK16" s="22">
        <f t="shared" si="18"/>
        <v>0</v>
      </c>
      <c r="DL16" s="22">
        <f t="shared" si="18"/>
        <v>0</v>
      </c>
      <c r="DM16" s="22">
        <f t="shared" si="18"/>
        <v>0</v>
      </c>
      <c r="DN16" s="22">
        <f t="shared" si="19"/>
        <v>0</v>
      </c>
      <c r="DO16" s="22">
        <f t="shared" si="42"/>
        <v>0</v>
      </c>
      <c r="DP16" s="22">
        <f t="shared" si="42"/>
        <v>0</v>
      </c>
      <c r="DQ16" s="22">
        <f t="shared" si="42"/>
        <v>0</v>
      </c>
      <c r="DR16" s="22">
        <f t="shared" si="43"/>
        <v>0</v>
      </c>
      <c r="DS16" s="22">
        <f t="shared" si="44"/>
        <v>0</v>
      </c>
    </row>
    <row r="17" spans="1:123" ht="15.75" thickBot="1">
      <c r="A17" s="102" t="s">
        <v>128</v>
      </c>
      <c r="B17" s="95">
        <v>15</v>
      </c>
      <c r="C17" s="95" t="s">
        <v>122</v>
      </c>
      <c r="D17" s="80" t="s">
        <v>36</v>
      </c>
      <c r="E17" s="31"/>
      <c r="F17" s="31">
        <v>2</v>
      </c>
      <c r="G17" s="31">
        <v>3</v>
      </c>
      <c r="H17" s="31"/>
      <c r="I17" s="31"/>
      <c r="J17" s="31"/>
      <c r="K17" s="31">
        <v>1</v>
      </c>
      <c r="L17" s="31"/>
      <c r="M17" s="31"/>
      <c r="N17" s="31"/>
      <c r="O17" s="31"/>
      <c r="P17" s="31"/>
      <c r="Q17" s="31"/>
      <c r="R17" s="31"/>
      <c r="S17" s="104"/>
      <c r="T17" s="48" t="s">
        <v>36</v>
      </c>
      <c r="U17" s="31"/>
      <c r="V17" s="31"/>
      <c r="W17" s="31">
        <v>1</v>
      </c>
      <c r="X17" s="31"/>
      <c r="Y17" s="31"/>
      <c r="Z17" s="31"/>
      <c r="AA17" s="31">
        <v>1</v>
      </c>
      <c r="AB17" s="31"/>
      <c r="AC17" s="31"/>
      <c r="AD17" s="31"/>
      <c r="AE17" s="31"/>
      <c r="AF17" s="31"/>
      <c r="AG17" s="31"/>
      <c r="AH17" s="31"/>
      <c r="AI17" s="104"/>
      <c r="AJ17" s="48"/>
      <c r="AK17" s="90"/>
      <c r="AL17" s="31"/>
      <c r="AM17" s="31"/>
      <c r="AN17" s="34"/>
      <c r="AO17" s="34"/>
      <c r="AP17" s="34"/>
      <c r="AQ17" s="34"/>
      <c r="AR17" s="35"/>
      <c r="AS17" s="31"/>
      <c r="AT17" s="31"/>
      <c r="AU17" s="31"/>
      <c r="AV17" s="31"/>
      <c r="AW17" s="31"/>
      <c r="AX17" s="31"/>
      <c r="AY17" s="31"/>
      <c r="AZ17" s="36">
        <f t="shared" si="20"/>
        <v>2</v>
      </c>
      <c r="BA17" s="37">
        <f t="shared" si="0"/>
        <v>0</v>
      </c>
      <c r="BB17" s="38">
        <f t="shared" si="0"/>
        <v>2</v>
      </c>
      <c r="BC17" s="29">
        <f t="shared" si="21"/>
        <v>2</v>
      </c>
      <c r="BD17" s="38">
        <f t="shared" si="1"/>
        <v>4</v>
      </c>
      <c r="BE17" s="29">
        <f t="shared" si="22"/>
        <v>6</v>
      </c>
      <c r="BF17" s="38">
        <f t="shared" si="2"/>
        <v>0</v>
      </c>
      <c r="BG17" s="29">
        <f t="shared" si="23"/>
        <v>6</v>
      </c>
      <c r="BH17" s="38">
        <f t="shared" si="3"/>
        <v>0</v>
      </c>
      <c r="BI17" s="38">
        <f t="shared" si="3"/>
        <v>0</v>
      </c>
      <c r="BJ17" s="38">
        <f t="shared" si="3"/>
        <v>2</v>
      </c>
      <c r="BK17" s="38">
        <f t="shared" si="24"/>
        <v>0</v>
      </c>
      <c r="BL17" s="38">
        <f t="shared" si="24"/>
        <v>0</v>
      </c>
      <c r="BM17" s="29">
        <f t="shared" si="25"/>
        <v>0</v>
      </c>
      <c r="BN17" s="38">
        <f t="shared" si="4"/>
        <v>0</v>
      </c>
      <c r="BO17" s="38">
        <f t="shared" si="4"/>
        <v>0</v>
      </c>
      <c r="BP17" s="38">
        <f t="shared" si="26"/>
        <v>0</v>
      </c>
      <c r="BQ17" s="38">
        <f t="shared" si="27"/>
        <v>0</v>
      </c>
      <c r="BR17" s="38">
        <f t="shared" si="27"/>
        <v>0</v>
      </c>
      <c r="BS17" s="29">
        <f t="shared" si="28"/>
        <v>0</v>
      </c>
      <c r="BT17" s="38">
        <f t="shared" si="5"/>
        <v>0</v>
      </c>
      <c r="BU17" s="39">
        <f t="shared" si="5"/>
        <v>0</v>
      </c>
      <c r="BV17" s="39">
        <f t="shared" si="29"/>
        <v>0</v>
      </c>
      <c r="BW17" s="40"/>
      <c r="BX17" s="37">
        <f t="shared" si="30"/>
        <v>400</v>
      </c>
      <c r="BY17" s="38">
        <f t="shared" si="31"/>
        <v>0</v>
      </c>
      <c r="BZ17" s="38">
        <f t="shared" si="32"/>
        <v>10</v>
      </c>
      <c r="CA17" s="38">
        <f t="shared" si="33"/>
        <v>0</v>
      </c>
      <c r="CB17" s="38">
        <f t="shared" si="34"/>
        <v>0</v>
      </c>
      <c r="CC17" s="30">
        <f t="shared" si="35"/>
        <v>410</v>
      </c>
      <c r="CD17" s="122">
        <f t="shared" si="6"/>
        <v>263.33333333333337</v>
      </c>
      <c r="CE17" s="22">
        <f t="shared" si="36"/>
        <v>3</v>
      </c>
      <c r="CF17" s="122">
        <f t="shared" si="7"/>
        <v>223.33333333333334</v>
      </c>
      <c r="CG17" s="22">
        <f t="shared" si="37"/>
        <v>4</v>
      </c>
      <c r="CH17" s="122">
        <f t="shared" si="8"/>
        <v>183.33333333333334</v>
      </c>
      <c r="CI17" s="22">
        <f t="shared" si="38"/>
        <v>5</v>
      </c>
      <c r="CJ17">
        <f t="shared" si="9"/>
        <v>8.903365906623236</v>
      </c>
      <c r="CK17">
        <f t="shared" si="10"/>
        <v>8.903365906623236</v>
      </c>
      <c r="CM17" t="e">
        <f t="shared" si="11"/>
        <v>#DIV/0!</v>
      </c>
      <c r="CN17">
        <f t="shared" si="12"/>
        <v>28.571428571428569</v>
      </c>
      <c r="CO17">
        <f t="shared" si="13"/>
        <v>7.6923076923076916</v>
      </c>
      <c r="CP17">
        <f t="shared" si="14"/>
        <v>0</v>
      </c>
      <c r="CQ17">
        <f t="shared" si="15"/>
        <v>0</v>
      </c>
      <c r="CR17" t="e">
        <f t="shared" si="15"/>
        <v>#DIV/0!</v>
      </c>
      <c r="CS17">
        <f t="shared" si="15"/>
        <v>9.0909090909090917</v>
      </c>
      <c r="CT17" t="e">
        <f t="shared" si="15"/>
        <v>#DIV/0!</v>
      </c>
      <c r="CU17" t="e">
        <f t="shared" si="15"/>
        <v>#DIV/0!</v>
      </c>
      <c r="CV17" t="e">
        <f t="shared" si="16"/>
        <v>#DIV/0!</v>
      </c>
      <c r="CW17" t="e">
        <f t="shared" si="16"/>
        <v>#DIV/0!</v>
      </c>
      <c r="CX17" t="e">
        <f t="shared" si="16"/>
        <v>#DIV/0!</v>
      </c>
      <c r="CY17" t="e">
        <f t="shared" si="16"/>
        <v>#DIV/0!</v>
      </c>
      <c r="CZ17">
        <f t="shared" si="16"/>
        <v>0</v>
      </c>
      <c r="DA17" t="e">
        <f t="shared" si="17"/>
        <v>#DIV/0!</v>
      </c>
      <c r="DB17">
        <f t="shared" si="17"/>
        <v>0</v>
      </c>
      <c r="DC17">
        <f t="shared" si="17"/>
        <v>0</v>
      </c>
      <c r="DE17" s="22">
        <f t="shared" si="39"/>
        <v>0</v>
      </c>
      <c r="DF17" s="22">
        <f t="shared" si="39"/>
        <v>1</v>
      </c>
      <c r="DG17" s="22">
        <f t="shared" si="40"/>
        <v>1</v>
      </c>
      <c r="DH17" s="22">
        <f t="shared" si="41"/>
        <v>0</v>
      </c>
      <c r="DI17" s="22">
        <f t="shared" si="18"/>
        <v>0</v>
      </c>
      <c r="DJ17" s="22">
        <f t="shared" si="18"/>
        <v>0</v>
      </c>
      <c r="DK17" s="22">
        <f t="shared" si="18"/>
        <v>1</v>
      </c>
      <c r="DL17" s="22">
        <f t="shared" si="18"/>
        <v>0</v>
      </c>
      <c r="DM17" s="22">
        <f t="shared" si="18"/>
        <v>0</v>
      </c>
      <c r="DN17" s="22">
        <f t="shared" si="19"/>
        <v>0</v>
      </c>
      <c r="DO17" s="22">
        <f t="shared" si="42"/>
        <v>0</v>
      </c>
      <c r="DP17" s="22">
        <f t="shared" si="42"/>
        <v>0</v>
      </c>
      <c r="DQ17" s="22">
        <f t="shared" si="42"/>
        <v>0</v>
      </c>
      <c r="DR17" s="22">
        <f t="shared" si="43"/>
        <v>0</v>
      </c>
      <c r="DS17" s="22">
        <f t="shared" si="44"/>
        <v>0</v>
      </c>
    </row>
    <row r="18" spans="1:123" ht="15.75" thickBot="1">
      <c r="A18" s="102" t="s">
        <v>128</v>
      </c>
      <c r="B18" s="95">
        <v>16</v>
      </c>
      <c r="C18" s="95" t="s">
        <v>142</v>
      </c>
      <c r="D18" s="80" t="s">
        <v>36</v>
      </c>
      <c r="E18" s="31"/>
      <c r="F18" s="31"/>
      <c r="G18" s="31">
        <v>3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104"/>
      <c r="T18" s="48" t="s">
        <v>36</v>
      </c>
      <c r="U18" s="31"/>
      <c r="V18" s="31"/>
      <c r="W18" s="31">
        <v>2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104"/>
      <c r="AJ18" s="84"/>
      <c r="AK18" s="90"/>
      <c r="AL18" s="31"/>
      <c r="AM18" s="31"/>
      <c r="AN18" s="34"/>
      <c r="AO18" s="34"/>
      <c r="AP18" s="34"/>
      <c r="AQ18" s="34"/>
      <c r="AR18" s="35"/>
      <c r="AS18" s="31"/>
      <c r="AT18" s="31"/>
      <c r="AU18" s="31"/>
      <c r="AV18" s="31"/>
      <c r="AW18" s="31"/>
      <c r="AX18" s="31"/>
      <c r="AY18" s="31"/>
      <c r="AZ18" s="36">
        <f t="shared" si="20"/>
        <v>2</v>
      </c>
      <c r="BA18" s="37">
        <f t="shared" si="0"/>
        <v>0</v>
      </c>
      <c r="BB18" s="38">
        <f t="shared" si="0"/>
        <v>0</v>
      </c>
      <c r="BC18" s="29">
        <f t="shared" si="21"/>
        <v>0</v>
      </c>
      <c r="BD18" s="38">
        <f t="shared" si="1"/>
        <v>5</v>
      </c>
      <c r="BE18" s="29">
        <f t="shared" si="22"/>
        <v>5</v>
      </c>
      <c r="BF18" s="38">
        <f t="shared" si="2"/>
        <v>0</v>
      </c>
      <c r="BG18" s="29">
        <f t="shared" si="23"/>
        <v>5</v>
      </c>
      <c r="BH18" s="38">
        <f t="shared" si="3"/>
        <v>0</v>
      </c>
      <c r="BI18" s="38">
        <f t="shared" si="3"/>
        <v>0</v>
      </c>
      <c r="BJ18" s="38">
        <f t="shared" si="3"/>
        <v>0</v>
      </c>
      <c r="BK18" s="38">
        <f t="shared" si="24"/>
        <v>0</v>
      </c>
      <c r="BL18" s="38">
        <f t="shared" si="24"/>
        <v>0</v>
      </c>
      <c r="BM18" s="29">
        <f t="shared" si="25"/>
        <v>0</v>
      </c>
      <c r="BN18" s="38">
        <f t="shared" si="4"/>
        <v>0</v>
      </c>
      <c r="BO18" s="38">
        <f t="shared" si="4"/>
        <v>0</v>
      </c>
      <c r="BP18" s="38">
        <f t="shared" si="26"/>
        <v>0</v>
      </c>
      <c r="BQ18" s="38">
        <f t="shared" si="27"/>
        <v>0</v>
      </c>
      <c r="BR18" s="38">
        <f t="shared" si="27"/>
        <v>0</v>
      </c>
      <c r="BS18" s="29">
        <f t="shared" si="28"/>
        <v>0</v>
      </c>
      <c r="BT18" s="38">
        <f t="shared" si="5"/>
        <v>0</v>
      </c>
      <c r="BU18" s="39">
        <f t="shared" si="5"/>
        <v>0</v>
      </c>
      <c r="BV18" s="39">
        <f t="shared" si="29"/>
        <v>0</v>
      </c>
      <c r="BW18" s="40"/>
      <c r="BX18" s="37">
        <f t="shared" si="30"/>
        <v>300</v>
      </c>
      <c r="BY18" s="38">
        <f t="shared" si="31"/>
        <v>0</v>
      </c>
      <c r="BZ18" s="38">
        <f t="shared" si="32"/>
        <v>0</v>
      </c>
      <c r="CA18" s="38">
        <f t="shared" si="33"/>
        <v>0</v>
      </c>
      <c r="CB18" s="38">
        <f t="shared" si="34"/>
        <v>0</v>
      </c>
      <c r="CC18" s="30">
        <f t="shared" si="35"/>
        <v>300</v>
      </c>
      <c r="CD18" s="122">
        <f t="shared" si="6"/>
        <v>153.33333333333334</v>
      </c>
      <c r="CE18" s="22">
        <f t="shared" si="36"/>
        <v>3</v>
      </c>
      <c r="CF18" s="122">
        <f t="shared" si="7"/>
        <v>113.33333333333334</v>
      </c>
      <c r="CG18" s="22">
        <f t="shared" si="37"/>
        <v>4</v>
      </c>
      <c r="CH18" s="122">
        <f t="shared" si="8"/>
        <v>73.333333333333343</v>
      </c>
      <c r="CI18" s="22">
        <f t="shared" si="38"/>
        <v>5</v>
      </c>
      <c r="CJ18">
        <f t="shared" si="9"/>
        <v>6.5146579804560263</v>
      </c>
      <c r="CK18">
        <f t="shared" si="10"/>
        <v>6.5146579804560263</v>
      </c>
      <c r="CM18" t="e">
        <f t="shared" si="11"/>
        <v>#DIV/0!</v>
      </c>
      <c r="CN18">
        <f t="shared" si="12"/>
        <v>0</v>
      </c>
      <c r="CO18">
        <f t="shared" si="13"/>
        <v>9.615384615384615</v>
      </c>
      <c r="CP18">
        <f t="shared" si="14"/>
        <v>0</v>
      </c>
      <c r="CQ18">
        <f t="shared" si="15"/>
        <v>0</v>
      </c>
      <c r="CR18" t="e">
        <f t="shared" si="15"/>
        <v>#DIV/0!</v>
      </c>
      <c r="CS18">
        <f t="shared" si="15"/>
        <v>0</v>
      </c>
      <c r="CT18" t="e">
        <f t="shared" si="15"/>
        <v>#DIV/0!</v>
      </c>
      <c r="CU18" t="e">
        <f t="shared" si="15"/>
        <v>#DIV/0!</v>
      </c>
      <c r="CV18" t="e">
        <f t="shared" si="16"/>
        <v>#DIV/0!</v>
      </c>
      <c r="CW18" t="e">
        <f t="shared" si="16"/>
        <v>#DIV/0!</v>
      </c>
      <c r="CX18" t="e">
        <f t="shared" si="16"/>
        <v>#DIV/0!</v>
      </c>
      <c r="CY18" t="e">
        <f t="shared" si="16"/>
        <v>#DIV/0!</v>
      </c>
      <c r="CZ18">
        <f t="shared" si="16"/>
        <v>0</v>
      </c>
      <c r="DA18" t="e">
        <f t="shared" si="17"/>
        <v>#DIV/0!</v>
      </c>
      <c r="DB18">
        <f t="shared" si="17"/>
        <v>0</v>
      </c>
      <c r="DC18">
        <f t="shared" si="17"/>
        <v>0</v>
      </c>
      <c r="DE18" s="22">
        <f t="shared" si="39"/>
        <v>0</v>
      </c>
      <c r="DF18" s="22">
        <f t="shared" si="39"/>
        <v>0</v>
      </c>
      <c r="DG18" s="22">
        <f t="shared" si="40"/>
        <v>1</v>
      </c>
      <c r="DH18" s="22">
        <f t="shared" si="41"/>
        <v>0</v>
      </c>
      <c r="DI18" s="22">
        <f t="shared" si="18"/>
        <v>0</v>
      </c>
      <c r="DJ18" s="22">
        <f t="shared" si="18"/>
        <v>0</v>
      </c>
      <c r="DK18" s="22">
        <f t="shared" si="18"/>
        <v>0</v>
      </c>
      <c r="DL18" s="22">
        <f t="shared" si="18"/>
        <v>0</v>
      </c>
      <c r="DM18" s="22">
        <f t="shared" si="18"/>
        <v>0</v>
      </c>
      <c r="DN18" s="22">
        <f t="shared" si="19"/>
        <v>0</v>
      </c>
      <c r="DO18" s="22">
        <f t="shared" si="42"/>
        <v>0</v>
      </c>
      <c r="DP18" s="22">
        <f t="shared" si="42"/>
        <v>0</v>
      </c>
      <c r="DQ18" s="22">
        <f t="shared" si="42"/>
        <v>0</v>
      </c>
      <c r="DR18" s="22">
        <f t="shared" si="43"/>
        <v>0</v>
      </c>
      <c r="DS18" s="22">
        <f t="shared" si="44"/>
        <v>0</v>
      </c>
    </row>
    <row r="19" spans="1:123" ht="15.75" thickBot="1">
      <c r="A19" s="102" t="s">
        <v>128</v>
      </c>
      <c r="B19" s="95">
        <v>17</v>
      </c>
      <c r="C19" s="95" t="s">
        <v>143</v>
      </c>
      <c r="D19" s="80" t="s">
        <v>36</v>
      </c>
      <c r="E19" s="31"/>
      <c r="F19" s="31"/>
      <c r="G19" s="31">
        <v>1</v>
      </c>
      <c r="H19" s="31">
        <v>2</v>
      </c>
      <c r="I19" s="31">
        <v>1</v>
      </c>
      <c r="J19" s="31"/>
      <c r="K19" s="31">
        <v>3</v>
      </c>
      <c r="L19" s="31"/>
      <c r="M19" s="31"/>
      <c r="N19" s="31"/>
      <c r="O19" s="31"/>
      <c r="P19" s="31"/>
      <c r="Q19" s="31"/>
      <c r="R19" s="31"/>
      <c r="S19" s="104"/>
      <c r="T19" s="48" t="s">
        <v>36</v>
      </c>
      <c r="U19" s="31"/>
      <c r="V19" s="31"/>
      <c r="W19" s="31">
        <v>3</v>
      </c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104"/>
      <c r="AJ19" s="48"/>
      <c r="AK19" s="90"/>
      <c r="AL19" s="31"/>
      <c r="AM19" s="31"/>
      <c r="AN19" s="34"/>
      <c r="AO19" s="34"/>
      <c r="AP19" s="34"/>
      <c r="AQ19" s="34"/>
      <c r="AR19" s="35"/>
      <c r="AS19" s="31"/>
      <c r="AT19" s="31"/>
      <c r="AU19" s="31"/>
      <c r="AV19" s="31"/>
      <c r="AW19" s="31"/>
      <c r="AX19" s="31"/>
      <c r="AY19" s="31"/>
      <c r="AZ19" s="36">
        <f t="shared" si="20"/>
        <v>2</v>
      </c>
      <c r="BA19" s="37">
        <f t="shared" ref="BA19:BB20" si="45">SUM(E19,U19,AK19)</f>
        <v>0</v>
      </c>
      <c r="BB19" s="38">
        <f t="shared" si="45"/>
        <v>0</v>
      </c>
      <c r="BC19" s="29">
        <f t="shared" si="21"/>
        <v>0</v>
      </c>
      <c r="BD19" s="38">
        <f t="shared" si="1"/>
        <v>4</v>
      </c>
      <c r="BE19" s="29">
        <f t="shared" si="22"/>
        <v>4</v>
      </c>
      <c r="BF19" s="38">
        <f t="shared" si="2"/>
        <v>2</v>
      </c>
      <c r="BG19" s="29">
        <f t="shared" si="23"/>
        <v>6</v>
      </c>
      <c r="BH19" s="38">
        <f t="shared" si="3"/>
        <v>1</v>
      </c>
      <c r="BI19" s="38">
        <f t="shared" si="3"/>
        <v>0</v>
      </c>
      <c r="BJ19" s="38">
        <f t="shared" si="3"/>
        <v>3</v>
      </c>
      <c r="BK19" s="38">
        <f t="shared" si="24"/>
        <v>0</v>
      </c>
      <c r="BL19" s="38">
        <f t="shared" si="24"/>
        <v>0</v>
      </c>
      <c r="BM19" s="29">
        <f t="shared" si="25"/>
        <v>0</v>
      </c>
      <c r="BN19" s="38">
        <f t="shared" si="4"/>
        <v>0</v>
      </c>
      <c r="BO19" s="38">
        <f t="shared" si="4"/>
        <v>0</v>
      </c>
      <c r="BP19" s="38">
        <f t="shared" si="26"/>
        <v>0</v>
      </c>
      <c r="BQ19" s="38">
        <f t="shared" si="27"/>
        <v>0</v>
      </c>
      <c r="BR19" s="38">
        <f t="shared" si="27"/>
        <v>0</v>
      </c>
      <c r="BS19" s="29">
        <f t="shared" si="28"/>
        <v>0</v>
      </c>
      <c r="BT19" s="38">
        <f t="shared" si="5"/>
        <v>0</v>
      </c>
      <c r="BU19" s="39">
        <f t="shared" si="5"/>
        <v>0</v>
      </c>
      <c r="BV19" s="39">
        <f t="shared" si="29"/>
        <v>0</v>
      </c>
      <c r="BW19" s="40"/>
      <c r="BX19" s="37">
        <f t="shared" si="30"/>
        <v>340</v>
      </c>
      <c r="BY19" s="38">
        <f t="shared" si="31"/>
        <v>0</v>
      </c>
      <c r="BZ19" s="38">
        <f t="shared" si="32"/>
        <v>15</v>
      </c>
      <c r="CA19" s="38">
        <f t="shared" si="33"/>
        <v>0</v>
      </c>
      <c r="CB19" s="38">
        <f t="shared" si="34"/>
        <v>0</v>
      </c>
      <c r="CC19" s="30">
        <f t="shared" si="35"/>
        <v>355</v>
      </c>
      <c r="CD19" s="122">
        <f t="shared" si="6"/>
        <v>208.33333333333334</v>
      </c>
      <c r="CE19" s="22">
        <f t="shared" si="36"/>
        <v>3</v>
      </c>
      <c r="CF19" s="122">
        <f t="shared" si="7"/>
        <v>168.33333333333334</v>
      </c>
      <c r="CG19" s="22">
        <f t="shared" si="37"/>
        <v>4</v>
      </c>
      <c r="CH19" s="122">
        <f t="shared" si="8"/>
        <v>128.33333333333334</v>
      </c>
      <c r="CI19" s="22">
        <f t="shared" si="38"/>
        <v>5</v>
      </c>
      <c r="CJ19">
        <f t="shared" si="9"/>
        <v>7.7090119435396316</v>
      </c>
      <c r="CK19">
        <f t="shared" si="10"/>
        <v>7.7090119435396316</v>
      </c>
      <c r="CM19" t="e">
        <f t="shared" si="11"/>
        <v>#DIV/0!</v>
      </c>
      <c r="CN19">
        <f t="shared" si="12"/>
        <v>0</v>
      </c>
      <c r="CO19">
        <f t="shared" si="13"/>
        <v>7.6923076923076916</v>
      </c>
      <c r="CP19">
        <f t="shared" si="14"/>
        <v>18.181818181818183</v>
      </c>
      <c r="CQ19">
        <f t="shared" si="15"/>
        <v>8.3333333333333339</v>
      </c>
      <c r="CR19" t="e">
        <f t="shared" si="15"/>
        <v>#DIV/0!</v>
      </c>
      <c r="CS19">
        <f t="shared" si="15"/>
        <v>13.636363636363637</v>
      </c>
      <c r="CT19" t="e">
        <f t="shared" si="15"/>
        <v>#DIV/0!</v>
      </c>
      <c r="CU19" t="e">
        <f t="shared" si="15"/>
        <v>#DIV/0!</v>
      </c>
      <c r="CV19" t="e">
        <f t="shared" si="16"/>
        <v>#DIV/0!</v>
      </c>
      <c r="CW19" t="e">
        <f t="shared" si="16"/>
        <v>#DIV/0!</v>
      </c>
      <c r="CX19" t="e">
        <f t="shared" si="16"/>
        <v>#DIV/0!</v>
      </c>
      <c r="CY19" t="e">
        <f t="shared" si="16"/>
        <v>#DIV/0!</v>
      </c>
      <c r="CZ19">
        <f t="shared" si="16"/>
        <v>0</v>
      </c>
      <c r="DA19" t="e">
        <f t="shared" si="17"/>
        <v>#DIV/0!</v>
      </c>
      <c r="DB19">
        <f t="shared" si="17"/>
        <v>0</v>
      </c>
      <c r="DC19">
        <f t="shared" si="17"/>
        <v>0</v>
      </c>
      <c r="DE19" s="22">
        <f t="shared" si="39"/>
        <v>0</v>
      </c>
      <c r="DF19" s="22">
        <f t="shared" si="39"/>
        <v>0</v>
      </c>
      <c r="DG19" s="22">
        <f t="shared" si="40"/>
        <v>1</v>
      </c>
      <c r="DH19" s="22">
        <f t="shared" si="41"/>
        <v>1</v>
      </c>
      <c r="DI19" s="22">
        <f t="shared" ref="DI19:DM20" si="46">COUNTIF(BH19,"&lt;&gt;0")</f>
        <v>1</v>
      </c>
      <c r="DJ19" s="22">
        <f t="shared" si="46"/>
        <v>0</v>
      </c>
      <c r="DK19" s="22">
        <f t="shared" si="46"/>
        <v>1</v>
      </c>
      <c r="DL19" s="22">
        <f t="shared" si="46"/>
        <v>0</v>
      </c>
      <c r="DM19" s="22">
        <f t="shared" si="46"/>
        <v>0</v>
      </c>
      <c r="DN19" s="22">
        <f t="shared" si="19"/>
        <v>0</v>
      </c>
      <c r="DO19" s="22">
        <f t="shared" si="42"/>
        <v>0</v>
      </c>
      <c r="DP19" s="22">
        <f t="shared" si="42"/>
        <v>0</v>
      </c>
      <c r="DQ19" s="22">
        <f t="shared" si="42"/>
        <v>0</v>
      </c>
      <c r="DR19" s="22">
        <f t="shared" si="43"/>
        <v>0</v>
      </c>
      <c r="DS19" s="22">
        <f t="shared" si="44"/>
        <v>0</v>
      </c>
    </row>
    <row r="20" spans="1:123" ht="15.75" thickBot="1">
      <c r="A20" s="102" t="s">
        <v>128</v>
      </c>
      <c r="B20" s="95">
        <v>18</v>
      </c>
      <c r="C20" s="95" t="s">
        <v>144</v>
      </c>
      <c r="D20" s="80" t="s">
        <v>36</v>
      </c>
      <c r="E20" s="31"/>
      <c r="F20" s="31"/>
      <c r="G20" s="31"/>
      <c r="H20" s="31"/>
      <c r="I20" s="31">
        <v>1</v>
      </c>
      <c r="J20" s="31"/>
      <c r="K20" s="31"/>
      <c r="L20" s="31"/>
      <c r="M20" s="31"/>
      <c r="N20" s="31"/>
      <c r="O20" s="31"/>
      <c r="P20" s="31"/>
      <c r="Q20" s="31"/>
      <c r="R20" s="31"/>
      <c r="S20" s="104"/>
      <c r="T20" s="48" t="s">
        <v>36</v>
      </c>
      <c r="U20" s="31"/>
      <c r="V20" s="31"/>
      <c r="W20" s="31">
        <v>1</v>
      </c>
      <c r="X20" s="31"/>
      <c r="Y20" s="31">
        <v>2</v>
      </c>
      <c r="Z20" s="31"/>
      <c r="AA20" s="31">
        <v>6</v>
      </c>
      <c r="AB20" s="31"/>
      <c r="AC20" s="31"/>
      <c r="AD20" s="31"/>
      <c r="AE20" s="31"/>
      <c r="AF20" s="31"/>
      <c r="AG20" s="31"/>
      <c r="AH20" s="31"/>
      <c r="AI20" s="104"/>
      <c r="AJ20" s="48"/>
      <c r="AK20" s="90"/>
      <c r="AL20" s="31"/>
      <c r="AM20" s="31"/>
      <c r="AN20" s="34"/>
      <c r="AO20" s="34"/>
      <c r="AP20" s="34"/>
      <c r="AQ20" s="34"/>
      <c r="AR20" s="35"/>
      <c r="AS20" s="31"/>
      <c r="AT20" s="31"/>
      <c r="AU20" s="31"/>
      <c r="AV20" s="31"/>
      <c r="AW20" s="31"/>
      <c r="AX20" s="31"/>
      <c r="AY20" s="31"/>
      <c r="AZ20" s="36">
        <f t="shared" si="20"/>
        <v>2</v>
      </c>
      <c r="BA20" s="37">
        <f t="shared" si="45"/>
        <v>0</v>
      </c>
      <c r="BB20" s="38">
        <f t="shared" si="45"/>
        <v>0</v>
      </c>
      <c r="BC20" s="29">
        <f t="shared" si="21"/>
        <v>0</v>
      </c>
      <c r="BD20" s="38">
        <f t="shared" si="1"/>
        <v>1</v>
      </c>
      <c r="BE20" s="29">
        <f t="shared" si="22"/>
        <v>1</v>
      </c>
      <c r="BF20" s="38">
        <f t="shared" si="2"/>
        <v>0</v>
      </c>
      <c r="BG20" s="29">
        <f t="shared" si="23"/>
        <v>1</v>
      </c>
      <c r="BH20" s="38">
        <f t="shared" si="3"/>
        <v>3</v>
      </c>
      <c r="BI20" s="38">
        <f t="shared" si="3"/>
        <v>0</v>
      </c>
      <c r="BJ20" s="38">
        <f t="shared" si="3"/>
        <v>6</v>
      </c>
      <c r="BK20" s="38">
        <f t="shared" si="24"/>
        <v>0</v>
      </c>
      <c r="BL20" s="38">
        <f t="shared" si="24"/>
        <v>0</v>
      </c>
      <c r="BM20" s="29">
        <f t="shared" si="25"/>
        <v>0</v>
      </c>
      <c r="BN20" s="38">
        <f t="shared" si="4"/>
        <v>0</v>
      </c>
      <c r="BO20" s="38">
        <f t="shared" si="4"/>
        <v>0</v>
      </c>
      <c r="BP20" s="38">
        <f t="shared" si="26"/>
        <v>0</v>
      </c>
      <c r="BQ20" s="38">
        <f t="shared" si="27"/>
        <v>0</v>
      </c>
      <c r="BR20" s="38">
        <f t="shared" si="27"/>
        <v>0</v>
      </c>
      <c r="BS20" s="29">
        <f t="shared" si="28"/>
        <v>0</v>
      </c>
      <c r="BT20" s="38">
        <f t="shared" si="5"/>
        <v>0</v>
      </c>
      <c r="BU20" s="39">
        <f t="shared" si="5"/>
        <v>0</v>
      </c>
      <c r="BV20" s="39">
        <f t="shared" si="29"/>
        <v>0</v>
      </c>
      <c r="BW20" s="40"/>
      <c r="BX20" s="37">
        <f t="shared" si="30"/>
        <v>120</v>
      </c>
      <c r="BY20" s="38">
        <f t="shared" si="31"/>
        <v>0</v>
      </c>
      <c r="BZ20" s="38">
        <f t="shared" si="32"/>
        <v>15</v>
      </c>
      <c r="CA20" s="38">
        <f t="shared" si="33"/>
        <v>0</v>
      </c>
      <c r="CB20" s="38">
        <f t="shared" si="34"/>
        <v>0</v>
      </c>
      <c r="CC20" s="30">
        <f t="shared" si="35"/>
        <v>135</v>
      </c>
      <c r="CD20" s="122">
        <f t="shared" si="6"/>
        <v>-11.666666666666657</v>
      </c>
      <c r="CE20" s="22" t="str">
        <f t="shared" si="36"/>
        <v>NAO</v>
      </c>
      <c r="CF20" s="122">
        <f t="shared" si="7"/>
        <v>-51.666666666666657</v>
      </c>
      <c r="CG20" s="22" t="str">
        <f t="shared" si="37"/>
        <v>NAO</v>
      </c>
      <c r="CH20" s="122">
        <f t="shared" si="8"/>
        <v>-91.666666666666657</v>
      </c>
      <c r="CI20" s="22" t="str">
        <f t="shared" si="38"/>
        <v>NAO</v>
      </c>
      <c r="CJ20">
        <f t="shared" si="9"/>
        <v>2.9315960912052117</v>
      </c>
      <c r="CK20">
        <f t="shared" si="10"/>
        <v>2.9315960912052117</v>
      </c>
      <c r="CM20" t="e">
        <f t="shared" si="11"/>
        <v>#DIV/0!</v>
      </c>
      <c r="CN20">
        <f t="shared" si="12"/>
        <v>0</v>
      </c>
      <c r="CO20">
        <f t="shared" si="13"/>
        <v>1.9230769230769229</v>
      </c>
      <c r="CP20">
        <f t="shared" si="14"/>
        <v>0</v>
      </c>
      <c r="CQ20">
        <f t="shared" si="15"/>
        <v>25</v>
      </c>
      <c r="CR20" t="e">
        <f t="shared" si="15"/>
        <v>#DIV/0!</v>
      </c>
      <c r="CS20">
        <f t="shared" si="15"/>
        <v>27.272727272727273</v>
      </c>
      <c r="CT20" t="e">
        <f t="shared" si="15"/>
        <v>#DIV/0!</v>
      </c>
      <c r="CU20" t="e">
        <f t="shared" si="15"/>
        <v>#DIV/0!</v>
      </c>
      <c r="CV20" t="e">
        <f t="shared" si="16"/>
        <v>#DIV/0!</v>
      </c>
      <c r="CW20" t="e">
        <f t="shared" si="16"/>
        <v>#DIV/0!</v>
      </c>
      <c r="CX20" t="e">
        <f t="shared" si="16"/>
        <v>#DIV/0!</v>
      </c>
      <c r="CY20" t="e">
        <f t="shared" si="16"/>
        <v>#DIV/0!</v>
      </c>
      <c r="CZ20">
        <f t="shared" si="16"/>
        <v>0</v>
      </c>
      <c r="DA20" t="e">
        <f t="shared" si="17"/>
        <v>#DIV/0!</v>
      </c>
      <c r="DB20">
        <f t="shared" si="17"/>
        <v>0</v>
      </c>
      <c r="DC20">
        <f t="shared" si="17"/>
        <v>0</v>
      </c>
      <c r="DE20" s="22">
        <f t="shared" si="39"/>
        <v>0</v>
      </c>
      <c r="DF20" s="22">
        <f t="shared" si="39"/>
        <v>0</v>
      </c>
      <c r="DG20" s="22">
        <f t="shared" si="40"/>
        <v>1</v>
      </c>
      <c r="DH20" s="22">
        <f t="shared" si="41"/>
        <v>0</v>
      </c>
      <c r="DI20" s="22">
        <f t="shared" si="46"/>
        <v>1</v>
      </c>
      <c r="DJ20" s="22">
        <f t="shared" si="46"/>
        <v>0</v>
      </c>
      <c r="DK20" s="22">
        <f t="shared" si="46"/>
        <v>1</v>
      </c>
      <c r="DL20" s="22">
        <f t="shared" si="46"/>
        <v>0</v>
      </c>
      <c r="DM20" s="22">
        <f t="shared" si="46"/>
        <v>0</v>
      </c>
      <c r="DN20" s="22">
        <f t="shared" si="19"/>
        <v>0</v>
      </c>
      <c r="DO20" s="22">
        <f t="shared" si="42"/>
        <v>0</v>
      </c>
      <c r="DP20" s="22">
        <f t="shared" si="42"/>
        <v>0</v>
      </c>
      <c r="DQ20" s="22">
        <f t="shared" si="42"/>
        <v>0</v>
      </c>
      <c r="DR20" s="22">
        <f t="shared" si="43"/>
        <v>0</v>
      </c>
      <c r="DS20" s="22">
        <f t="shared" si="44"/>
        <v>0</v>
      </c>
    </row>
    <row r="21" spans="1:123" ht="15.75" thickBot="1">
      <c r="A21" s="102" t="s">
        <v>128</v>
      </c>
      <c r="B21" s="95">
        <v>24</v>
      </c>
      <c r="C21" s="95" t="s">
        <v>145</v>
      </c>
      <c r="D21" s="48" t="s">
        <v>73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104"/>
      <c r="T21" s="48" t="s">
        <v>36</v>
      </c>
      <c r="U21" s="31"/>
      <c r="V21" s="31"/>
      <c r="W21" s="31">
        <v>2</v>
      </c>
      <c r="X21" s="31"/>
      <c r="Y21" s="31"/>
      <c r="Z21" s="31"/>
      <c r="AA21" s="31"/>
      <c r="AB21" s="31"/>
      <c r="AC21" s="31"/>
      <c r="AD21" s="31"/>
      <c r="AE21" s="31"/>
      <c r="AF21" s="31"/>
      <c r="AG21" s="31">
        <v>1</v>
      </c>
      <c r="AH21" s="31"/>
      <c r="AI21" s="104"/>
      <c r="AJ21" s="48"/>
      <c r="AK21" s="90"/>
      <c r="AL21" s="31"/>
      <c r="AM21" s="31"/>
      <c r="AN21" s="34"/>
      <c r="AO21" s="34"/>
      <c r="AP21" s="34"/>
      <c r="AQ21" s="34"/>
      <c r="AR21" s="35"/>
      <c r="AS21" s="31"/>
      <c r="AT21" s="31"/>
      <c r="AU21" s="31"/>
      <c r="AV21" s="31"/>
      <c r="AW21" s="31"/>
      <c r="AX21" s="31"/>
      <c r="AY21" s="31"/>
      <c r="AZ21" s="36">
        <f t="shared" ref="AZ21:AZ32" si="47">COUNTIF(D21:AY21,"P")</f>
        <v>1</v>
      </c>
      <c r="BA21" s="37">
        <f t="shared" ref="BA21:BA32" si="48">SUM(E21,U21,AK21)</f>
        <v>0</v>
      </c>
      <c r="BB21" s="38">
        <f t="shared" ref="BB21:BB32" si="49">SUM(F21,V21,AL21)</f>
        <v>0</v>
      </c>
      <c r="BC21" s="29">
        <f t="shared" ref="BC21:BC32" si="50">SUM(BA21:BB21)</f>
        <v>0</v>
      </c>
      <c r="BD21" s="38">
        <f t="shared" ref="BD21:BD32" si="51">SUM(G21,W21,AM21)</f>
        <v>2</v>
      </c>
      <c r="BE21" s="29">
        <f t="shared" ref="BE21:BE32" si="52">SUM(BC21:BD21)</f>
        <v>2</v>
      </c>
      <c r="BF21" s="38">
        <f t="shared" ref="BF21:BF32" si="53">SUM(H21,X21,AN21)</f>
        <v>0</v>
      </c>
      <c r="BG21" s="29">
        <f t="shared" ref="BG21:BG32" si="54">BA21+BB21+BD21+BF21</f>
        <v>2</v>
      </c>
      <c r="BH21" s="38">
        <f t="shared" ref="BH21:BH32" si="55">SUM(I21,Y21,AO21)</f>
        <v>0</v>
      </c>
      <c r="BI21" s="38">
        <f t="shared" ref="BI21:BI32" si="56">SUM(J21,Z21,AP21)</f>
        <v>0</v>
      </c>
      <c r="BJ21" s="38">
        <f t="shared" ref="BJ21:BJ32" si="57">SUM(K21,AA21,AQ21)</f>
        <v>0</v>
      </c>
      <c r="BK21" s="38">
        <f t="shared" ref="BK21:BK32" si="58">SUM(AR21,AB21,L21)</f>
        <v>0</v>
      </c>
      <c r="BL21" s="38">
        <f t="shared" ref="BL21:BL32" si="59">SUM(AS21,AC21,M21)</f>
        <v>0</v>
      </c>
      <c r="BM21" s="29">
        <f t="shared" ref="BM21:BM32" si="60">SUM(BK21:BL21)</f>
        <v>0</v>
      </c>
      <c r="BN21" s="38">
        <f t="shared" ref="BN21:BN32" si="61">SUM(AT21,AD21,N21)</f>
        <v>0</v>
      </c>
      <c r="BO21" s="38">
        <f t="shared" ref="BO21:BO32" si="62">SUM(AU21,AE21,O21)</f>
        <v>0</v>
      </c>
      <c r="BP21" s="38">
        <f t="shared" ref="BP21:BP32" si="63">IF(BO21&gt;=3,3,BO21)</f>
        <v>0</v>
      </c>
      <c r="BQ21" s="38">
        <f t="shared" ref="BQ21:BQ32" si="64">SUM(AV21,AF21,P21)</f>
        <v>0</v>
      </c>
      <c r="BR21" s="38">
        <f t="shared" ref="BR21:BR32" si="65">SUM(AW21,AG21,Q21)</f>
        <v>1</v>
      </c>
      <c r="BS21" s="29">
        <f t="shared" ref="BS21:BS32" si="66">SUM(BQ21:BR21)</f>
        <v>1</v>
      </c>
      <c r="BT21" s="38">
        <f t="shared" ref="BT21:BT32" si="67">SUM(AX21,AH21,R21)</f>
        <v>0</v>
      </c>
      <c r="BU21" s="39">
        <f t="shared" ref="BU21:BU32" si="68">SUM(AY21,AI21,S21)</f>
        <v>0</v>
      </c>
      <c r="BV21" s="39">
        <f t="shared" ref="BV21:BV32" si="69">IF(BU21&gt;=3,3,BU21)</f>
        <v>0</v>
      </c>
      <c r="BW21" s="40"/>
      <c r="BX21" s="37">
        <f t="shared" ref="BX21:BX32" si="70">(BA21*100)+(BB21*80)+(BD21*60)+(BF21*40)+(BH21*20)</f>
        <v>120</v>
      </c>
      <c r="BY21" s="38">
        <f t="shared" ref="BY21:BY32" si="71">IF(BI21&gt;3,30,BI21*10)</f>
        <v>0</v>
      </c>
      <c r="BZ21" s="38">
        <f t="shared" ref="BZ21:BZ32" si="72">IF(BJ21&gt;3,15,BJ21*5)</f>
        <v>0</v>
      </c>
      <c r="CA21" s="38">
        <f t="shared" ref="CA21:CA32" si="73">(BK21*200)+(BL21*100)+(BN21*50)+(BP21*20)</f>
        <v>0</v>
      </c>
      <c r="CB21" s="38">
        <f t="shared" ref="CB21:CB32" si="74">(BQ21*100)+(BR21*50)+(BT21*25)+(BV21*10)</f>
        <v>50</v>
      </c>
      <c r="CC21" s="30">
        <f t="shared" si="35"/>
        <v>170</v>
      </c>
      <c r="CD21" s="122">
        <f t="shared" si="6"/>
        <v>96.666666666666671</v>
      </c>
      <c r="CE21" s="22">
        <f t="shared" si="36"/>
        <v>3</v>
      </c>
      <c r="CF21" s="122">
        <f t="shared" si="7"/>
        <v>76.666666666666671</v>
      </c>
      <c r="CG21" s="22">
        <f t="shared" si="37"/>
        <v>4</v>
      </c>
      <c r="CH21" s="122">
        <f t="shared" si="8"/>
        <v>56.666666666666671</v>
      </c>
      <c r="CI21" s="22">
        <f t="shared" si="38"/>
        <v>5</v>
      </c>
      <c r="CJ21">
        <f t="shared" ref="CJ21:CJ32" si="75">(CC21)/(SUM($CC$3:$CC$32))*100</f>
        <v>3.6916395222584151</v>
      </c>
      <c r="CK21">
        <f t="shared" ref="CK21:CK32" si="76">(CC21/(SUM($CC$3:$CC$32))*100)</f>
        <v>3.6916395222584151</v>
      </c>
      <c r="CM21" t="e">
        <f t="shared" ref="CM21:CM32" si="77">BA21/(SUM(BA$3:BA$32)/100)</f>
        <v>#DIV/0!</v>
      </c>
      <c r="CN21">
        <f t="shared" ref="CN21:CN32" si="78">BB21/(SUM(BB$3:BB$32)/100)</f>
        <v>0</v>
      </c>
      <c r="CO21">
        <f t="shared" ref="CO21:CO32" si="79">BD21/(SUM(BD$3:BD$32)/100)</f>
        <v>3.8461538461538458</v>
      </c>
      <c r="CP21">
        <f t="shared" ref="CP21:CP32" si="80">BF21/(SUM(BF$3:BF$32)/100)</f>
        <v>0</v>
      </c>
      <c r="CQ21">
        <f t="shared" ref="CQ21:CQ32" si="81">BH21/(SUM(BH$3:BH$32)/100)</f>
        <v>0</v>
      </c>
      <c r="CR21" t="e">
        <f t="shared" ref="CR21:CR32" si="82">BI21/(SUM(BI$3:BI$32)/100)</f>
        <v>#DIV/0!</v>
      </c>
      <c r="CS21">
        <f t="shared" ref="CS21:CS32" si="83">BJ21/(SUM(BJ$3:BJ$32)/100)</f>
        <v>0</v>
      </c>
      <c r="CT21" t="e">
        <f t="shared" ref="CT21:CT32" si="84">BK21/(SUM(BK$3:BK$32)/100)</f>
        <v>#DIV/0!</v>
      </c>
      <c r="CU21" t="e">
        <f t="shared" ref="CU21:CU32" si="85">BL21/(SUM(BL$3:BL$32)/100)</f>
        <v>#DIV/0!</v>
      </c>
      <c r="CV21" t="e">
        <f t="shared" ref="CV21:CV32" si="86">BN21/(SUM(BN$3:BN$32)/100)</f>
        <v>#DIV/0!</v>
      </c>
      <c r="CW21" t="e">
        <f t="shared" ref="CW21:CW32" si="87">BO21/(SUM(BO$3:BO$32)/100)</f>
        <v>#DIV/0!</v>
      </c>
      <c r="CX21" t="e">
        <f t="shared" ref="CX21:CX32" si="88">BP21/(SUM(BP$3:BP$32)/100)</f>
        <v>#DIV/0!</v>
      </c>
      <c r="CY21" t="e">
        <f t="shared" ref="CY21:CY32" si="89">BQ21/(SUM(BQ$3:BQ$32)/100)</f>
        <v>#DIV/0!</v>
      </c>
      <c r="CZ21">
        <f t="shared" ref="CZ21:CZ32" si="90">BR21/(SUM(BR$3:BR$32)/100)</f>
        <v>33.333333333333336</v>
      </c>
      <c r="DA21" t="e">
        <f t="shared" ref="DA21:DA32" si="91">BT21/(SUM(BT$3:BT$32)/100)</f>
        <v>#DIV/0!</v>
      </c>
      <c r="DB21">
        <f t="shared" ref="DB21:DB32" si="92">BU21/(SUM(BU$3:BU$32)/100)</f>
        <v>0</v>
      </c>
      <c r="DC21">
        <f t="shared" ref="DC21:DC32" si="93">BV21/(SUM(BV$3:BV$32)/100)</f>
        <v>0</v>
      </c>
      <c r="DE21" s="22">
        <f t="shared" ref="DE21:DE32" si="94">COUNTIF(BA21,"&lt;&gt;0")</f>
        <v>0</v>
      </c>
      <c r="DF21" s="22">
        <f t="shared" ref="DF21:DF32" si="95">COUNTIF(BB21,"&lt;&gt;0")</f>
        <v>0</v>
      </c>
      <c r="DG21" s="22">
        <f t="shared" ref="DG21:DG32" si="96">COUNTIF(BD21,"&lt;&gt;0")</f>
        <v>1</v>
      </c>
      <c r="DH21" s="22">
        <f t="shared" ref="DH21:DH32" si="97">COUNTIF(BF21,"&lt;&gt;0")</f>
        <v>0</v>
      </c>
      <c r="DI21" s="22">
        <f t="shared" ref="DI21:DI32" si="98">COUNTIF(BH21,"&lt;&gt;0")</f>
        <v>0</v>
      </c>
      <c r="DJ21" s="22">
        <f t="shared" ref="DJ21:DJ32" si="99">COUNTIF(BI21,"&lt;&gt;0")</f>
        <v>0</v>
      </c>
      <c r="DK21" s="22">
        <f t="shared" ref="DK21:DK32" si="100">COUNTIF(BJ21,"&lt;&gt;0")</f>
        <v>0</v>
      </c>
      <c r="DL21" s="22">
        <f t="shared" ref="DL21:DL32" si="101">COUNTIF(BK21,"&lt;&gt;0")</f>
        <v>0</v>
      </c>
      <c r="DM21" s="22">
        <f t="shared" ref="DM21:DM32" si="102">COUNTIF(BL21,"&lt;&gt;0")</f>
        <v>0</v>
      </c>
      <c r="DN21" s="22">
        <f t="shared" ref="DN21:DN32" si="103">COUNTIF(BN21,"&lt;&gt;0")</f>
        <v>0</v>
      </c>
      <c r="DO21" s="22">
        <f t="shared" ref="DO21:DO32" si="104">COUNTIF(BP21,"&lt;&gt;0")</f>
        <v>0</v>
      </c>
      <c r="DP21" s="22">
        <f t="shared" ref="DP21:DP32" si="105">COUNTIF(BQ21,"&lt;&gt;0")</f>
        <v>0</v>
      </c>
      <c r="DQ21" s="22">
        <f t="shared" ref="DQ21:DQ32" si="106">COUNTIF(BR21,"&lt;&gt;0")</f>
        <v>1</v>
      </c>
      <c r="DR21" s="22"/>
      <c r="DS21" s="22"/>
    </row>
    <row r="22" spans="1:123" ht="15.75" thickBot="1">
      <c r="A22" s="102" t="s">
        <v>128</v>
      </c>
      <c r="B22" s="95">
        <v>19</v>
      </c>
      <c r="C22" s="95" t="s">
        <v>108</v>
      </c>
      <c r="D22" s="48" t="s">
        <v>73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104"/>
      <c r="T22" s="48" t="s">
        <v>73</v>
      </c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104"/>
      <c r="AJ22" s="48"/>
      <c r="AK22" s="90"/>
      <c r="AL22" s="31"/>
      <c r="AM22" s="31"/>
      <c r="AN22" s="34"/>
      <c r="AO22" s="34"/>
      <c r="AP22" s="34"/>
      <c r="AQ22" s="34"/>
      <c r="AR22" s="35"/>
      <c r="AS22" s="31"/>
      <c r="AT22" s="31"/>
      <c r="AU22" s="31"/>
      <c r="AV22" s="31"/>
      <c r="AW22" s="31"/>
      <c r="AX22" s="31"/>
      <c r="AY22" s="31"/>
      <c r="AZ22" s="36">
        <f t="shared" si="47"/>
        <v>0</v>
      </c>
      <c r="BA22" s="37">
        <f t="shared" si="48"/>
        <v>0</v>
      </c>
      <c r="BB22" s="38">
        <f t="shared" si="49"/>
        <v>0</v>
      </c>
      <c r="BC22" s="29">
        <f t="shared" si="50"/>
        <v>0</v>
      </c>
      <c r="BD22" s="38">
        <f t="shared" si="51"/>
        <v>0</v>
      </c>
      <c r="BE22" s="29">
        <f t="shared" si="52"/>
        <v>0</v>
      </c>
      <c r="BF22" s="38">
        <f t="shared" si="53"/>
        <v>0</v>
      </c>
      <c r="BG22" s="29">
        <f t="shared" si="54"/>
        <v>0</v>
      </c>
      <c r="BH22" s="38">
        <f t="shared" si="55"/>
        <v>0</v>
      </c>
      <c r="BI22" s="38">
        <f t="shared" si="56"/>
        <v>0</v>
      </c>
      <c r="BJ22" s="38">
        <f t="shared" si="57"/>
        <v>0</v>
      </c>
      <c r="BK22" s="38">
        <f t="shared" si="58"/>
        <v>0</v>
      </c>
      <c r="BL22" s="38">
        <f t="shared" si="59"/>
        <v>0</v>
      </c>
      <c r="BM22" s="29">
        <f t="shared" si="60"/>
        <v>0</v>
      </c>
      <c r="BN22" s="38">
        <f t="shared" si="61"/>
        <v>0</v>
      </c>
      <c r="BO22" s="38">
        <f t="shared" si="62"/>
        <v>0</v>
      </c>
      <c r="BP22" s="38">
        <f t="shared" si="63"/>
        <v>0</v>
      </c>
      <c r="BQ22" s="38">
        <f t="shared" si="64"/>
        <v>0</v>
      </c>
      <c r="BR22" s="38">
        <f t="shared" si="65"/>
        <v>0</v>
      </c>
      <c r="BS22" s="29">
        <f t="shared" si="66"/>
        <v>0</v>
      </c>
      <c r="BT22" s="38">
        <f t="shared" si="67"/>
        <v>0</v>
      </c>
      <c r="BU22" s="39">
        <f t="shared" si="68"/>
        <v>0</v>
      </c>
      <c r="BV22" s="39">
        <f t="shared" si="69"/>
        <v>0</v>
      </c>
      <c r="BW22" s="40"/>
      <c r="BX22" s="37">
        <f t="shared" si="70"/>
        <v>0</v>
      </c>
      <c r="BY22" s="38">
        <f t="shared" si="71"/>
        <v>0</v>
      </c>
      <c r="BZ22" s="38">
        <f t="shared" si="72"/>
        <v>0</v>
      </c>
      <c r="CA22" s="38">
        <f t="shared" si="73"/>
        <v>0</v>
      </c>
      <c r="CB22" s="38">
        <f t="shared" si="74"/>
        <v>0</v>
      </c>
      <c r="CC22" s="30" t="str">
        <f t="shared" si="35"/>
        <v/>
      </c>
      <c r="CD22" s="122" t="e">
        <f t="shared" si="6"/>
        <v>#VALUE!</v>
      </c>
      <c r="CE22" s="22" t="str">
        <f t="shared" si="36"/>
        <v xml:space="preserve"> </v>
      </c>
      <c r="CF22" s="122" t="e">
        <f t="shared" si="7"/>
        <v>#VALUE!</v>
      </c>
      <c r="CG22" s="22" t="str">
        <f t="shared" si="37"/>
        <v xml:space="preserve"> </v>
      </c>
      <c r="CH22" s="122" t="e">
        <f t="shared" si="8"/>
        <v>#VALUE!</v>
      </c>
      <c r="CI22" s="22" t="str">
        <f t="shared" si="38"/>
        <v xml:space="preserve"> </v>
      </c>
      <c r="CJ22" t="e">
        <f t="shared" si="75"/>
        <v>#VALUE!</v>
      </c>
      <c r="CK22" t="e">
        <f t="shared" si="76"/>
        <v>#VALUE!</v>
      </c>
      <c r="CM22" t="e">
        <f t="shared" si="77"/>
        <v>#DIV/0!</v>
      </c>
      <c r="CN22">
        <f t="shared" si="78"/>
        <v>0</v>
      </c>
      <c r="CO22">
        <f t="shared" si="79"/>
        <v>0</v>
      </c>
      <c r="CP22">
        <f t="shared" si="80"/>
        <v>0</v>
      </c>
      <c r="CQ22">
        <f t="shared" si="81"/>
        <v>0</v>
      </c>
      <c r="CR22" t="e">
        <f t="shared" si="82"/>
        <v>#DIV/0!</v>
      </c>
      <c r="CS22">
        <f t="shared" si="83"/>
        <v>0</v>
      </c>
      <c r="CT22" t="e">
        <f t="shared" si="84"/>
        <v>#DIV/0!</v>
      </c>
      <c r="CU22" t="e">
        <f t="shared" si="85"/>
        <v>#DIV/0!</v>
      </c>
      <c r="CV22" t="e">
        <f t="shared" si="86"/>
        <v>#DIV/0!</v>
      </c>
      <c r="CW22" t="e">
        <f t="shared" si="87"/>
        <v>#DIV/0!</v>
      </c>
      <c r="CX22" t="e">
        <f t="shared" si="88"/>
        <v>#DIV/0!</v>
      </c>
      <c r="CY22" t="e">
        <f t="shared" si="89"/>
        <v>#DIV/0!</v>
      </c>
      <c r="CZ22">
        <f t="shared" si="90"/>
        <v>0</v>
      </c>
      <c r="DA22" t="e">
        <f t="shared" si="91"/>
        <v>#DIV/0!</v>
      </c>
      <c r="DB22">
        <f t="shared" si="92"/>
        <v>0</v>
      </c>
      <c r="DC22">
        <f t="shared" si="93"/>
        <v>0</v>
      </c>
      <c r="DE22" s="22">
        <f t="shared" si="94"/>
        <v>0</v>
      </c>
      <c r="DF22" s="22">
        <f t="shared" si="95"/>
        <v>0</v>
      </c>
      <c r="DG22" s="22">
        <f t="shared" si="96"/>
        <v>0</v>
      </c>
      <c r="DH22" s="22">
        <f t="shared" si="97"/>
        <v>0</v>
      </c>
      <c r="DI22" s="22">
        <f t="shared" si="98"/>
        <v>0</v>
      </c>
      <c r="DJ22" s="22">
        <f t="shared" si="99"/>
        <v>0</v>
      </c>
      <c r="DK22" s="22">
        <f t="shared" si="100"/>
        <v>0</v>
      </c>
      <c r="DL22" s="22">
        <f t="shared" si="101"/>
        <v>0</v>
      </c>
      <c r="DM22" s="22">
        <f t="shared" si="102"/>
        <v>0</v>
      </c>
      <c r="DN22" s="22">
        <f t="shared" si="103"/>
        <v>0</v>
      </c>
      <c r="DO22" s="22">
        <f t="shared" si="104"/>
        <v>0</v>
      </c>
      <c r="DP22" s="22">
        <f t="shared" si="105"/>
        <v>0</v>
      </c>
      <c r="DQ22" s="22">
        <f t="shared" si="106"/>
        <v>0</v>
      </c>
      <c r="DR22" s="22"/>
      <c r="DS22" s="22"/>
    </row>
    <row r="23" spans="1:123" ht="15.75" thickBot="1">
      <c r="A23" s="102" t="s">
        <v>128</v>
      </c>
      <c r="B23" s="95">
        <v>20</v>
      </c>
      <c r="C23" s="95" t="s">
        <v>146</v>
      </c>
      <c r="D23" s="48" t="s">
        <v>73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41"/>
      <c r="Q23" s="31"/>
      <c r="R23" s="31"/>
      <c r="S23" s="104"/>
      <c r="T23" s="84" t="s">
        <v>73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104"/>
      <c r="AJ23" s="48"/>
      <c r="AK23" s="90"/>
      <c r="AL23" s="31"/>
      <c r="AM23" s="31"/>
      <c r="AN23" s="34"/>
      <c r="AO23" s="34"/>
      <c r="AP23" s="34"/>
      <c r="AQ23" s="34"/>
      <c r="AR23" s="35"/>
      <c r="AS23" s="31"/>
      <c r="AT23" s="31"/>
      <c r="AU23" s="31"/>
      <c r="AV23" s="31"/>
      <c r="AW23" s="31"/>
      <c r="AX23" s="31"/>
      <c r="AY23" s="31"/>
      <c r="AZ23" s="36">
        <f t="shared" si="47"/>
        <v>0</v>
      </c>
      <c r="BA23" s="37">
        <f t="shared" si="48"/>
        <v>0</v>
      </c>
      <c r="BB23" s="38">
        <f t="shared" si="49"/>
        <v>0</v>
      </c>
      <c r="BC23" s="29">
        <f t="shared" si="50"/>
        <v>0</v>
      </c>
      <c r="BD23" s="38">
        <f t="shared" si="51"/>
        <v>0</v>
      </c>
      <c r="BE23" s="29">
        <f t="shared" si="52"/>
        <v>0</v>
      </c>
      <c r="BF23" s="38">
        <f t="shared" si="53"/>
        <v>0</v>
      </c>
      <c r="BG23" s="29">
        <f t="shared" si="54"/>
        <v>0</v>
      </c>
      <c r="BH23" s="38">
        <f t="shared" si="55"/>
        <v>0</v>
      </c>
      <c r="BI23" s="38">
        <f t="shared" si="56"/>
        <v>0</v>
      </c>
      <c r="BJ23" s="38">
        <f t="shared" si="57"/>
        <v>0</v>
      </c>
      <c r="BK23" s="38">
        <f t="shared" si="58"/>
        <v>0</v>
      </c>
      <c r="BL23" s="38">
        <f t="shared" si="59"/>
        <v>0</v>
      </c>
      <c r="BM23" s="29">
        <f t="shared" si="60"/>
        <v>0</v>
      </c>
      <c r="BN23" s="38">
        <f t="shared" si="61"/>
        <v>0</v>
      </c>
      <c r="BO23" s="38">
        <f t="shared" si="62"/>
        <v>0</v>
      </c>
      <c r="BP23" s="38">
        <f t="shared" si="63"/>
        <v>0</v>
      </c>
      <c r="BQ23" s="38">
        <f t="shared" si="64"/>
        <v>0</v>
      </c>
      <c r="BR23" s="38">
        <f t="shared" si="65"/>
        <v>0</v>
      </c>
      <c r="BS23" s="29">
        <f t="shared" si="66"/>
        <v>0</v>
      </c>
      <c r="BT23" s="38">
        <f t="shared" si="67"/>
        <v>0</v>
      </c>
      <c r="BU23" s="39">
        <f t="shared" si="68"/>
        <v>0</v>
      </c>
      <c r="BV23" s="39">
        <f t="shared" si="69"/>
        <v>0</v>
      </c>
      <c r="BW23" s="40"/>
      <c r="BX23" s="37">
        <f t="shared" si="70"/>
        <v>0</v>
      </c>
      <c r="BY23" s="38">
        <f t="shared" si="71"/>
        <v>0</v>
      </c>
      <c r="BZ23" s="38">
        <f t="shared" si="72"/>
        <v>0</v>
      </c>
      <c r="CA23" s="38">
        <f t="shared" si="73"/>
        <v>0</v>
      </c>
      <c r="CB23" s="38">
        <f t="shared" si="74"/>
        <v>0</v>
      </c>
      <c r="CC23" s="30" t="str">
        <f t="shared" si="35"/>
        <v/>
      </c>
      <c r="CD23" s="122" t="e">
        <f t="shared" si="6"/>
        <v>#VALUE!</v>
      </c>
      <c r="CE23" s="22" t="str">
        <f t="shared" si="36"/>
        <v xml:space="preserve"> </v>
      </c>
      <c r="CF23" s="122" t="e">
        <f t="shared" si="7"/>
        <v>#VALUE!</v>
      </c>
      <c r="CG23" s="22" t="str">
        <f t="shared" si="37"/>
        <v xml:space="preserve"> </v>
      </c>
      <c r="CH23" s="122" t="e">
        <f t="shared" si="8"/>
        <v>#VALUE!</v>
      </c>
      <c r="CI23" s="22" t="str">
        <f t="shared" si="38"/>
        <v xml:space="preserve"> </v>
      </c>
      <c r="CJ23" t="e">
        <f t="shared" si="75"/>
        <v>#VALUE!</v>
      </c>
      <c r="CK23" t="e">
        <f t="shared" si="76"/>
        <v>#VALUE!</v>
      </c>
      <c r="CM23" t="e">
        <f t="shared" si="77"/>
        <v>#DIV/0!</v>
      </c>
      <c r="CN23">
        <f t="shared" si="78"/>
        <v>0</v>
      </c>
      <c r="CO23">
        <f t="shared" si="79"/>
        <v>0</v>
      </c>
      <c r="CP23">
        <f t="shared" si="80"/>
        <v>0</v>
      </c>
      <c r="CQ23">
        <f t="shared" si="81"/>
        <v>0</v>
      </c>
      <c r="CR23" t="e">
        <f t="shared" si="82"/>
        <v>#DIV/0!</v>
      </c>
      <c r="CS23">
        <f t="shared" si="83"/>
        <v>0</v>
      </c>
      <c r="CT23" t="e">
        <f t="shared" si="84"/>
        <v>#DIV/0!</v>
      </c>
      <c r="CU23" t="e">
        <f t="shared" si="85"/>
        <v>#DIV/0!</v>
      </c>
      <c r="CV23" t="e">
        <f t="shared" si="86"/>
        <v>#DIV/0!</v>
      </c>
      <c r="CW23" t="e">
        <f t="shared" si="87"/>
        <v>#DIV/0!</v>
      </c>
      <c r="CX23" t="e">
        <f t="shared" si="88"/>
        <v>#DIV/0!</v>
      </c>
      <c r="CY23" t="e">
        <f t="shared" si="89"/>
        <v>#DIV/0!</v>
      </c>
      <c r="CZ23">
        <f t="shared" si="90"/>
        <v>0</v>
      </c>
      <c r="DA23" t="e">
        <f t="shared" si="91"/>
        <v>#DIV/0!</v>
      </c>
      <c r="DB23">
        <f t="shared" si="92"/>
        <v>0</v>
      </c>
      <c r="DC23">
        <f t="shared" si="93"/>
        <v>0</v>
      </c>
      <c r="DE23" s="22">
        <f t="shared" si="94"/>
        <v>0</v>
      </c>
      <c r="DF23" s="22">
        <f t="shared" si="95"/>
        <v>0</v>
      </c>
      <c r="DG23" s="22">
        <f t="shared" si="96"/>
        <v>0</v>
      </c>
      <c r="DH23" s="22">
        <f t="shared" si="97"/>
        <v>0</v>
      </c>
      <c r="DI23" s="22">
        <f t="shared" si="98"/>
        <v>0</v>
      </c>
      <c r="DJ23" s="22">
        <f t="shared" si="99"/>
        <v>0</v>
      </c>
      <c r="DK23" s="22">
        <f t="shared" si="100"/>
        <v>0</v>
      </c>
      <c r="DL23" s="22">
        <f t="shared" si="101"/>
        <v>0</v>
      </c>
      <c r="DM23" s="22">
        <f t="shared" si="102"/>
        <v>0</v>
      </c>
      <c r="DN23" s="22">
        <f t="shared" si="103"/>
        <v>0</v>
      </c>
      <c r="DO23" s="22">
        <f t="shared" si="104"/>
        <v>0</v>
      </c>
      <c r="DP23" s="22">
        <f t="shared" si="105"/>
        <v>0</v>
      </c>
      <c r="DQ23" s="22">
        <f t="shared" si="106"/>
        <v>0</v>
      </c>
      <c r="DR23" s="22"/>
      <c r="DS23" s="22"/>
    </row>
    <row r="24" spans="1:123" ht="15.75" thickBot="1">
      <c r="A24" s="102" t="s">
        <v>128</v>
      </c>
      <c r="B24" s="95">
        <v>21</v>
      </c>
      <c r="C24" s="95" t="s">
        <v>147</v>
      </c>
      <c r="D24" s="48" t="s">
        <v>73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104"/>
      <c r="T24" s="48" t="s">
        <v>73</v>
      </c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104"/>
      <c r="AJ24" s="48"/>
      <c r="AK24" s="90"/>
      <c r="AL24" s="31"/>
      <c r="AM24" s="31"/>
      <c r="AN24" s="34"/>
      <c r="AO24" s="34"/>
      <c r="AP24" s="34"/>
      <c r="AQ24" s="34"/>
      <c r="AR24" s="35"/>
      <c r="AS24" s="31"/>
      <c r="AT24" s="31"/>
      <c r="AU24" s="31"/>
      <c r="AV24" s="31"/>
      <c r="AW24" s="31"/>
      <c r="AX24" s="31"/>
      <c r="AY24" s="31"/>
      <c r="AZ24" s="36">
        <f t="shared" si="47"/>
        <v>0</v>
      </c>
      <c r="BA24" s="37">
        <f t="shared" si="48"/>
        <v>0</v>
      </c>
      <c r="BB24" s="38">
        <f t="shared" si="49"/>
        <v>0</v>
      </c>
      <c r="BC24" s="29">
        <f t="shared" si="50"/>
        <v>0</v>
      </c>
      <c r="BD24" s="38">
        <f t="shared" si="51"/>
        <v>0</v>
      </c>
      <c r="BE24" s="29">
        <f t="shared" si="52"/>
        <v>0</v>
      </c>
      <c r="BF24" s="38">
        <f t="shared" si="53"/>
        <v>0</v>
      </c>
      <c r="BG24" s="29">
        <f t="shared" si="54"/>
        <v>0</v>
      </c>
      <c r="BH24" s="38">
        <f t="shared" si="55"/>
        <v>0</v>
      </c>
      <c r="BI24" s="38">
        <f t="shared" si="56"/>
        <v>0</v>
      </c>
      <c r="BJ24" s="38">
        <f t="shared" si="57"/>
        <v>0</v>
      </c>
      <c r="BK24" s="38">
        <f t="shared" si="58"/>
        <v>0</v>
      </c>
      <c r="BL24" s="38">
        <f t="shared" si="59"/>
        <v>0</v>
      </c>
      <c r="BM24" s="29">
        <f t="shared" si="60"/>
        <v>0</v>
      </c>
      <c r="BN24" s="38">
        <f t="shared" si="61"/>
        <v>0</v>
      </c>
      <c r="BO24" s="38">
        <f t="shared" si="62"/>
        <v>0</v>
      </c>
      <c r="BP24" s="38">
        <f t="shared" si="63"/>
        <v>0</v>
      </c>
      <c r="BQ24" s="38">
        <f t="shared" si="64"/>
        <v>0</v>
      </c>
      <c r="BR24" s="38">
        <f t="shared" si="65"/>
        <v>0</v>
      </c>
      <c r="BS24" s="29">
        <f t="shared" si="66"/>
        <v>0</v>
      </c>
      <c r="BT24" s="38">
        <f t="shared" si="67"/>
        <v>0</v>
      </c>
      <c r="BU24" s="39">
        <f t="shared" si="68"/>
        <v>0</v>
      </c>
      <c r="BV24" s="39">
        <f t="shared" si="69"/>
        <v>0</v>
      </c>
      <c r="BW24" s="40"/>
      <c r="BX24" s="37">
        <f t="shared" si="70"/>
        <v>0</v>
      </c>
      <c r="BY24" s="38">
        <f t="shared" si="71"/>
        <v>0</v>
      </c>
      <c r="BZ24" s="38">
        <f t="shared" si="72"/>
        <v>0</v>
      </c>
      <c r="CA24" s="38">
        <f t="shared" si="73"/>
        <v>0</v>
      </c>
      <c r="CB24" s="38">
        <f t="shared" si="74"/>
        <v>0</v>
      </c>
      <c r="CC24" s="30" t="str">
        <f t="shared" si="35"/>
        <v/>
      </c>
      <c r="CD24" s="122" t="e">
        <f t="shared" si="6"/>
        <v>#VALUE!</v>
      </c>
      <c r="CE24" s="22" t="str">
        <f t="shared" si="36"/>
        <v xml:space="preserve"> </v>
      </c>
      <c r="CF24" s="122" t="e">
        <f t="shared" si="7"/>
        <v>#VALUE!</v>
      </c>
      <c r="CG24" s="22" t="str">
        <f t="shared" si="37"/>
        <v xml:space="preserve"> </v>
      </c>
      <c r="CH24" s="122" t="e">
        <f t="shared" si="8"/>
        <v>#VALUE!</v>
      </c>
      <c r="CI24" s="22" t="str">
        <f t="shared" si="38"/>
        <v xml:space="preserve"> </v>
      </c>
      <c r="CJ24" t="e">
        <f t="shared" si="75"/>
        <v>#VALUE!</v>
      </c>
      <c r="CK24" t="e">
        <f t="shared" si="76"/>
        <v>#VALUE!</v>
      </c>
      <c r="CM24" t="e">
        <f t="shared" si="77"/>
        <v>#DIV/0!</v>
      </c>
      <c r="CN24">
        <f t="shared" si="78"/>
        <v>0</v>
      </c>
      <c r="CO24">
        <f t="shared" si="79"/>
        <v>0</v>
      </c>
      <c r="CP24">
        <f t="shared" si="80"/>
        <v>0</v>
      </c>
      <c r="CQ24">
        <f t="shared" si="81"/>
        <v>0</v>
      </c>
      <c r="CR24" t="e">
        <f t="shared" si="82"/>
        <v>#DIV/0!</v>
      </c>
      <c r="CS24">
        <f t="shared" si="83"/>
        <v>0</v>
      </c>
      <c r="CT24" t="e">
        <f t="shared" si="84"/>
        <v>#DIV/0!</v>
      </c>
      <c r="CU24" t="e">
        <f t="shared" si="85"/>
        <v>#DIV/0!</v>
      </c>
      <c r="CV24" t="e">
        <f t="shared" si="86"/>
        <v>#DIV/0!</v>
      </c>
      <c r="CW24" t="e">
        <f t="shared" si="87"/>
        <v>#DIV/0!</v>
      </c>
      <c r="CX24" t="e">
        <f t="shared" si="88"/>
        <v>#DIV/0!</v>
      </c>
      <c r="CY24" t="e">
        <f t="shared" si="89"/>
        <v>#DIV/0!</v>
      </c>
      <c r="CZ24">
        <f t="shared" si="90"/>
        <v>0</v>
      </c>
      <c r="DA24" t="e">
        <f t="shared" si="91"/>
        <v>#DIV/0!</v>
      </c>
      <c r="DB24">
        <f t="shared" si="92"/>
        <v>0</v>
      </c>
      <c r="DC24">
        <f t="shared" si="93"/>
        <v>0</v>
      </c>
      <c r="DE24" s="22">
        <f t="shared" si="94"/>
        <v>0</v>
      </c>
      <c r="DF24" s="22">
        <f t="shared" si="95"/>
        <v>0</v>
      </c>
      <c r="DG24" s="22">
        <f t="shared" si="96"/>
        <v>0</v>
      </c>
      <c r="DH24" s="22">
        <f t="shared" si="97"/>
        <v>0</v>
      </c>
      <c r="DI24" s="22">
        <f t="shared" si="98"/>
        <v>0</v>
      </c>
      <c r="DJ24" s="22">
        <f t="shared" si="99"/>
        <v>0</v>
      </c>
      <c r="DK24" s="22">
        <f t="shared" si="100"/>
        <v>0</v>
      </c>
      <c r="DL24" s="22">
        <f t="shared" si="101"/>
        <v>0</v>
      </c>
      <c r="DM24" s="22">
        <f t="shared" si="102"/>
        <v>0</v>
      </c>
      <c r="DN24" s="22">
        <f t="shared" si="103"/>
        <v>0</v>
      </c>
      <c r="DO24" s="22">
        <f t="shared" si="104"/>
        <v>0</v>
      </c>
      <c r="DP24" s="22">
        <f t="shared" si="105"/>
        <v>0</v>
      </c>
      <c r="DQ24" s="22">
        <f t="shared" si="106"/>
        <v>0</v>
      </c>
      <c r="DR24" s="22"/>
      <c r="DS24" s="22"/>
    </row>
    <row r="25" spans="1:123" ht="15.75" thickBot="1">
      <c r="A25" s="102" t="s">
        <v>128</v>
      </c>
      <c r="B25" s="95">
        <v>22</v>
      </c>
      <c r="C25" s="95" t="s">
        <v>148</v>
      </c>
      <c r="D25" s="48" t="s">
        <v>73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104"/>
      <c r="T25" s="48" t="s">
        <v>73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104"/>
      <c r="AJ25" s="48"/>
      <c r="AK25" s="90"/>
      <c r="AL25" s="31"/>
      <c r="AM25" s="31"/>
      <c r="AN25" s="34"/>
      <c r="AO25" s="34"/>
      <c r="AP25" s="34"/>
      <c r="AQ25" s="34"/>
      <c r="AR25" s="35"/>
      <c r="AS25" s="31"/>
      <c r="AT25" s="31"/>
      <c r="AU25" s="31"/>
      <c r="AV25" s="31"/>
      <c r="AW25" s="31"/>
      <c r="AX25" s="31"/>
      <c r="AY25" s="31"/>
      <c r="AZ25" s="36">
        <f t="shared" si="47"/>
        <v>0</v>
      </c>
      <c r="BA25" s="37">
        <f t="shared" si="48"/>
        <v>0</v>
      </c>
      <c r="BB25" s="38">
        <f t="shared" si="49"/>
        <v>0</v>
      </c>
      <c r="BC25" s="29">
        <f t="shared" si="50"/>
        <v>0</v>
      </c>
      <c r="BD25" s="38">
        <f t="shared" si="51"/>
        <v>0</v>
      </c>
      <c r="BE25" s="29">
        <f t="shared" si="52"/>
        <v>0</v>
      </c>
      <c r="BF25" s="38">
        <f t="shared" si="53"/>
        <v>0</v>
      </c>
      <c r="BG25" s="29">
        <f t="shared" si="54"/>
        <v>0</v>
      </c>
      <c r="BH25" s="38">
        <f t="shared" si="55"/>
        <v>0</v>
      </c>
      <c r="BI25" s="38">
        <f t="shared" si="56"/>
        <v>0</v>
      </c>
      <c r="BJ25" s="38">
        <f t="shared" si="57"/>
        <v>0</v>
      </c>
      <c r="BK25" s="38">
        <f t="shared" si="58"/>
        <v>0</v>
      </c>
      <c r="BL25" s="38">
        <f t="shared" si="59"/>
        <v>0</v>
      </c>
      <c r="BM25" s="29">
        <f t="shared" si="60"/>
        <v>0</v>
      </c>
      <c r="BN25" s="38">
        <f t="shared" si="61"/>
        <v>0</v>
      </c>
      <c r="BO25" s="38">
        <f t="shared" si="62"/>
        <v>0</v>
      </c>
      <c r="BP25" s="38">
        <f t="shared" si="63"/>
        <v>0</v>
      </c>
      <c r="BQ25" s="38">
        <f t="shared" si="64"/>
        <v>0</v>
      </c>
      <c r="BR25" s="38">
        <f t="shared" si="65"/>
        <v>0</v>
      </c>
      <c r="BS25" s="29">
        <f t="shared" si="66"/>
        <v>0</v>
      </c>
      <c r="BT25" s="38">
        <f t="shared" si="67"/>
        <v>0</v>
      </c>
      <c r="BU25" s="39">
        <f t="shared" si="68"/>
        <v>0</v>
      </c>
      <c r="BV25" s="39">
        <f t="shared" si="69"/>
        <v>0</v>
      </c>
      <c r="BW25" s="40"/>
      <c r="BX25" s="37">
        <f t="shared" si="70"/>
        <v>0</v>
      </c>
      <c r="BY25" s="38">
        <f t="shared" si="71"/>
        <v>0</v>
      </c>
      <c r="BZ25" s="38">
        <f t="shared" si="72"/>
        <v>0</v>
      </c>
      <c r="CA25" s="38">
        <f t="shared" si="73"/>
        <v>0</v>
      </c>
      <c r="CB25" s="38">
        <f t="shared" si="74"/>
        <v>0</v>
      </c>
      <c r="CC25" s="30" t="str">
        <f t="shared" si="35"/>
        <v/>
      </c>
      <c r="CD25" s="122" t="e">
        <f t="shared" si="6"/>
        <v>#VALUE!</v>
      </c>
      <c r="CE25" s="22" t="str">
        <f t="shared" si="36"/>
        <v xml:space="preserve"> </v>
      </c>
      <c r="CF25" s="122" t="e">
        <f t="shared" si="7"/>
        <v>#VALUE!</v>
      </c>
      <c r="CG25" s="22" t="str">
        <f t="shared" si="37"/>
        <v xml:space="preserve"> </v>
      </c>
      <c r="CH25" s="122" t="e">
        <f t="shared" si="8"/>
        <v>#VALUE!</v>
      </c>
      <c r="CI25" s="22" t="str">
        <f t="shared" si="38"/>
        <v xml:space="preserve"> </v>
      </c>
      <c r="CJ25" t="e">
        <f t="shared" si="75"/>
        <v>#VALUE!</v>
      </c>
      <c r="CK25" t="e">
        <f t="shared" si="76"/>
        <v>#VALUE!</v>
      </c>
      <c r="CM25" t="e">
        <f t="shared" si="77"/>
        <v>#DIV/0!</v>
      </c>
      <c r="CN25">
        <f t="shared" si="78"/>
        <v>0</v>
      </c>
      <c r="CO25">
        <f t="shared" si="79"/>
        <v>0</v>
      </c>
      <c r="CP25">
        <f t="shared" si="80"/>
        <v>0</v>
      </c>
      <c r="CQ25">
        <f t="shared" si="81"/>
        <v>0</v>
      </c>
      <c r="CR25" t="e">
        <f t="shared" si="82"/>
        <v>#DIV/0!</v>
      </c>
      <c r="CS25">
        <f t="shared" si="83"/>
        <v>0</v>
      </c>
      <c r="CT25" t="e">
        <f t="shared" si="84"/>
        <v>#DIV/0!</v>
      </c>
      <c r="CU25" t="e">
        <f t="shared" si="85"/>
        <v>#DIV/0!</v>
      </c>
      <c r="CV25" t="e">
        <f t="shared" si="86"/>
        <v>#DIV/0!</v>
      </c>
      <c r="CW25" t="e">
        <f t="shared" si="87"/>
        <v>#DIV/0!</v>
      </c>
      <c r="CX25" t="e">
        <f t="shared" si="88"/>
        <v>#DIV/0!</v>
      </c>
      <c r="CY25" t="e">
        <f t="shared" si="89"/>
        <v>#DIV/0!</v>
      </c>
      <c r="CZ25">
        <f t="shared" si="90"/>
        <v>0</v>
      </c>
      <c r="DA25" t="e">
        <f t="shared" si="91"/>
        <v>#DIV/0!</v>
      </c>
      <c r="DB25">
        <f t="shared" si="92"/>
        <v>0</v>
      </c>
      <c r="DC25">
        <f t="shared" si="93"/>
        <v>0</v>
      </c>
      <c r="DE25" s="22">
        <f t="shared" si="94"/>
        <v>0</v>
      </c>
      <c r="DF25" s="22">
        <f t="shared" si="95"/>
        <v>0</v>
      </c>
      <c r="DG25" s="22">
        <f t="shared" si="96"/>
        <v>0</v>
      </c>
      <c r="DH25" s="22">
        <f t="shared" si="97"/>
        <v>0</v>
      </c>
      <c r="DI25" s="22">
        <f t="shared" si="98"/>
        <v>0</v>
      </c>
      <c r="DJ25" s="22">
        <f t="shared" si="99"/>
        <v>0</v>
      </c>
      <c r="DK25" s="22">
        <f t="shared" si="100"/>
        <v>0</v>
      </c>
      <c r="DL25" s="22">
        <f t="shared" si="101"/>
        <v>0</v>
      </c>
      <c r="DM25" s="22">
        <f t="shared" si="102"/>
        <v>0</v>
      </c>
      <c r="DN25" s="22">
        <f t="shared" si="103"/>
        <v>0</v>
      </c>
      <c r="DO25" s="22">
        <f t="shared" si="104"/>
        <v>0</v>
      </c>
      <c r="DP25" s="22">
        <f t="shared" si="105"/>
        <v>0</v>
      </c>
      <c r="DQ25" s="22">
        <f t="shared" si="106"/>
        <v>0</v>
      </c>
      <c r="DR25" s="22"/>
      <c r="DS25" s="22"/>
    </row>
    <row r="26" spans="1:123" ht="15.75" thickBot="1">
      <c r="A26" s="102" t="s">
        <v>128</v>
      </c>
      <c r="B26" s="95">
        <v>23</v>
      </c>
      <c r="C26" s="95" t="s">
        <v>149</v>
      </c>
      <c r="D26" s="48" t="s">
        <v>73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104"/>
      <c r="T26" s="84" t="s">
        <v>73</v>
      </c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104"/>
      <c r="AJ26" s="48"/>
      <c r="AK26" s="90"/>
      <c r="AL26" s="31"/>
      <c r="AM26" s="31"/>
      <c r="AN26" s="34"/>
      <c r="AO26" s="34"/>
      <c r="AP26" s="34"/>
      <c r="AQ26" s="34"/>
      <c r="AR26" s="35"/>
      <c r="AS26" s="31"/>
      <c r="AT26" s="31"/>
      <c r="AU26" s="31"/>
      <c r="AV26" s="31"/>
      <c r="AW26" s="31"/>
      <c r="AX26" s="31"/>
      <c r="AY26" s="31"/>
      <c r="AZ26" s="36">
        <f t="shared" si="47"/>
        <v>0</v>
      </c>
      <c r="BA26" s="37">
        <f t="shared" si="48"/>
        <v>0</v>
      </c>
      <c r="BB26" s="38">
        <f t="shared" si="49"/>
        <v>0</v>
      </c>
      <c r="BC26" s="29">
        <f t="shared" si="50"/>
        <v>0</v>
      </c>
      <c r="BD26" s="38">
        <f t="shared" si="51"/>
        <v>0</v>
      </c>
      <c r="BE26" s="29">
        <f t="shared" si="52"/>
        <v>0</v>
      </c>
      <c r="BF26" s="38">
        <f t="shared" si="53"/>
        <v>0</v>
      </c>
      <c r="BG26" s="29">
        <f t="shared" si="54"/>
        <v>0</v>
      </c>
      <c r="BH26" s="38">
        <f t="shared" si="55"/>
        <v>0</v>
      </c>
      <c r="BI26" s="38">
        <f t="shared" si="56"/>
        <v>0</v>
      </c>
      <c r="BJ26" s="38">
        <f t="shared" si="57"/>
        <v>0</v>
      </c>
      <c r="BK26" s="38">
        <f t="shared" si="58"/>
        <v>0</v>
      </c>
      <c r="BL26" s="38">
        <f t="shared" si="59"/>
        <v>0</v>
      </c>
      <c r="BM26" s="29">
        <f t="shared" si="60"/>
        <v>0</v>
      </c>
      <c r="BN26" s="38">
        <f t="shared" si="61"/>
        <v>0</v>
      </c>
      <c r="BO26" s="38">
        <f t="shared" si="62"/>
        <v>0</v>
      </c>
      <c r="BP26" s="38">
        <f t="shared" si="63"/>
        <v>0</v>
      </c>
      <c r="BQ26" s="38">
        <f t="shared" si="64"/>
        <v>0</v>
      </c>
      <c r="BR26" s="38">
        <f t="shared" si="65"/>
        <v>0</v>
      </c>
      <c r="BS26" s="29">
        <f t="shared" si="66"/>
        <v>0</v>
      </c>
      <c r="BT26" s="38">
        <f t="shared" si="67"/>
        <v>0</v>
      </c>
      <c r="BU26" s="39">
        <f t="shared" si="68"/>
        <v>0</v>
      </c>
      <c r="BV26" s="39">
        <f t="shared" si="69"/>
        <v>0</v>
      </c>
      <c r="BW26" s="40"/>
      <c r="BX26" s="37">
        <f t="shared" si="70"/>
        <v>0</v>
      </c>
      <c r="BY26" s="38">
        <f t="shared" si="71"/>
        <v>0</v>
      </c>
      <c r="BZ26" s="38">
        <f t="shared" si="72"/>
        <v>0</v>
      </c>
      <c r="CA26" s="38">
        <f t="shared" si="73"/>
        <v>0</v>
      </c>
      <c r="CB26" s="38">
        <f t="shared" si="74"/>
        <v>0</v>
      </c>
      <c r="CC26" s="30" t="str">
        <f t="shared" si="35"/>
        <v/>
      </c>
      <c r="CD26" s="122" t="e">
        <f t="shared" si="6"/>
        <v>#VALUE!</v>
      </c>
      <c r="CE26" s="22" t="str">
        <f t="shared" si="36"/>
        <v xml:space="preserve"> </v>
      </c>
      <c r="CF26" s="122" t="e">
        <f t="shared" si="7"/>
        <v>#VALUE!</v>
      </c>
      <c r="CG26" s="22" t="str">
        <f t="shared" si="37"/>
        <v xml:space="preserve"> </v>
      </c>
      <c r="CH26" s="122" t="e">
        <f t="shared" si="8"/>
        <v>#VALUE!</v>
      </c>
      <c r="CI26" s="22" t="str">
        <f t="shared" si="38"/>
        <v xml:space="preserve"> </v>
      </c>
      <c r="CJ26" t="e">
        <f t="shared" si="75"/>
        <v>#VALUE!</v>
      </c>
      <c r="CK26" t="e">
        <f t="shared" si="76"/>
        <v>#VALUE!</v>
      </c>
      <c r="CM26" t="e">
        <f t="shared" si="77"/>
        <v>#DIV/0!</v>
      </c>
      <c r="CN26">
        <f t="shared" si="78"/>
        <v>0</v>
      </c>
      <c r="CO26">
        <f t="shared" si="79"/>
        <v>0</v>
      </c>
      <c r="CP26">
        <f t="shared" si="80"/>
        <v>0</v>
      </c>
      <c r="CQ26">
        <f t="shared" si="81"/>
        <v>0</v>
      </c>
      <c r="CR26" t="e">
        <f t="shared" si="82"/>
        <v>#DIV/0!</v>
      </c>
      <c r="CS26">
        <f t="shared" si="83"/>
        <v>0</v>
      </c>
      <c r="CT26" t="e">
        <f t="shared" si="84"/>
        <v>#DIV/0!</v>
      </c>
      <c r="CU26" t="e">
        <f t="shared" si="85"/>
        <v>#DIV/0!</v>
      </c>
      <c r="CV26" t="e">
        <f t="shared" si="86"/>
        <v>#DIV/0!</v>
      </c>
      <c r="CW26" t="e">
        <f t="shared" si="87"/>
        <v>#DIV/0!</v>
      </c>
      <c r="CX26" t="e">
        <f t="shared" si="88"/>
        <v>#DIV/0!</v>
      </c>
      <c r="CY26" t="e">
        <f t="shared" si="89"/>
        <v>#DIV/0!</v>
      </c>
      <c r="CZ26">
        <f t="shared" si="90"/>
        <v>0</v>
      </c>
      <c r="DA26" t="e">
        <f t="shared" si="91"/>
        <v>#DIV/0!</v>
      </c>
      <c r="DB26">
        <f t="shared" si="92"/>
        <v>0</v>
      </c>
      <c r="DC26">
        <f t="shared" si="93"/>
        <v>0</v>
      </c>
      <c r="DE26" s="22">
        <f t="shared" si="94"/>
        <v>0</v>
      </c>
      <c r="DF26" s="22">
        <f t="shared" si="95"/>
        <v>0</v>
      </c>
      <c r="DG26" s="22">
        <f t="shared" si="96"/>
        <v>0</v>
      </c>
      <c r="DH26" s="22">
        <f t="shared" si="97"/>
        <v>0</v>
      </c>
      <c r="DI26" s="22">
        <f t="shared" si="98"/>
        <v>0</v>
      </c>
      <c r="DJ26" s="22">
        <f t="shared" si="99"/>
        <v>0</v>
      </c>
      <c r="DK26" s="22">
        <f t="shared" si="100"/>
        <v>0</v>
      </c>
      <c r="DL26" s="22">
        <f t="shared" si="101"/>
        <v>0</v>
      </c>
      <c r="DM26" s="22">
        <f t="shared" si="102"/>
        <v>0</v>
      </c>
      <c r="DN26" s="22">
        <f t="shared" si="103"/>
        <v>0</v>
      </c>
      <c r="DO26" s="22">
        <f t="shared" si="104"/>
        <v>0</v>
      </c>
      <c r="DP26" s="22">
        <f t="shared" si="105"/>
        <v>0</v>
      </c>
      <c r="DQ26" s="22">
        <f t="shared" si="106"/>
        <v>0</v>
      </c>
      <c r="DR26" s="22"/>
      <c r="DS26" s="22"/>
    </row>
    <row r="27" spans="1:123" ht="15.75" thickBot="1">
      <c r="A27" s="102" t="s">
        <v>128</v>
      </c>
      <c r="B27" s="95">
        <v>25</v>
      </c>
      <c r="C27" s="95" t="s">
        <v>115</v>
      </c>
      <c r="D27" s="48" t="s">
        <v>73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104"/>
      <c r="T27" s="48" t="s">
        <v>73</v>
      </c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104"/>
      <c r="AJ27" s="48"/>
      <c r="AK27" s="90"/>
      <c r="AL27" s="31"/>
      <c r="AM27" s="31"/>
      <c r="AN27" s="34"/>
      <c r="AO27" s="34"/>
      <c r="AP27" s="34"/>
      <c r="AQ27" s="34"/>
      <c r="AR27" s="35"/>
      <c r="AS27" s="31"/>
      <c r="AT27" s="31"/>
      <c r="AU27" s="31"/>
      <c r="AV27" s="31"/>
      <c r="AW27" s="31"/>
      <c r="AX27" s="31"/>
      <c r="AY27" s="31"/>
      <c r="AZ27" s="36">
        <f t="shared" si="47"/>
        <v>0</v>
      </c>
      <c r="BA27" s="37">
        <f t="shared" si="48"/>
        <v>0</v>
      </c>
      <c r="BB27" s="38">
        <f t="shared" si="49"/>
        <v>0</v>
      </c>
      <c r="BC27" s="29">
        <f t="shared" si="50"/>
        <v>0</v>
      </c>
      <c r="BD27" s="38">
        <f t="shared" si="51"/>
        <v>0</v>
      </c>
      <c r="BE27" s="29">
        <f t="shared" si="52"/>
        <v>0</v>
      </c>
      <c r="BF27" s="38">
        <f t="shared" si="53"/>
        <v>0</v>
      </c>
      <c r="BG27" s="29">
        <f t="shared" si="54"/>
        <v>0</v>
      </c>
      <c r="BH27" s="38">
        <f t="shared" si="55"/>
        <v>0</v>
      </c>
      <c r="BI27" s="38">
        <f t="shared" si="56"/>
        <v>0</v>
      </c>
      <c r="BJ27" s="38">
        <f t="shared" si="57"/>
        <v>0</v>
      </c>
      <c r="BK27" s="38">
        <f t="shared" si="58"/>
        <v>0</v>
      </c>
      <c r="BL27" s="38">
        <f t="shared" si="59"/>
        <v>0</v>
      </c>
      <c r="BM27" s="29">
        <f t="shared" si="60"/>
        <v>0</v>
      </c>
      <c r="BN27" s="38">
        <f t="shared" si="61"/>
        <v>0</v>
      </c>
      <c r="BO27" s="38">
        <f t="shared" si="62"/>
        <v>0</v>
      </c>
      <c r="BP27" s="38">
        <f t="shared" si="63"/>
        <v>0</v>
      </c>
      <c r="BQ27" s="38">
        <f t="shared" si="64"/>
        <v>0</v>
      </c>
      <c r="BR27" s="38">
        <f t="shared" si="65"/>
        <v>0</v>
      </c>
      <c r="BS27" s="29">
        <f t="shared" si="66"/>
        <v>0</v>
      </c>
      <c r="BT27" s="38">
        <f t="shared" si="67"/>
        <v>0</v>
      </c>
      <c r="BU27" s="39">
        <f t="shared" si="68"/>
        <v>0</v>
      </c>
      <c r="BV27" s="39">
        <f t="shared" si="69"/>
        <v>0</v>
      </c>
      <c r="BW27" s="40"/>
      <c r="BX27" s="37">
        <f t="shared" si="70"/>
        <v>0</v>
      </c>
      <c r="BY27" s="38">
        <f t="shared" si="71"/>
        <v>0</v>
      </c>
      <c r="BZ27" s="38">
        <f t="shared" si="72"/>
        <v>0</v>
      </c>
      <c r="CA27" s="38">
        <f t="shared" si="73"/>
        <v>0</v>
      </c>
      <c r="CB27" s="38">
        <f t="shared" si="74"/>
        <v>0</v>
      </c>
      <c r="CC27" s="30" t="str">
        <f t="shared" si="35"/>
        <v/>
      </c>
      <c r="CD27" s="122" t="e">
        <f t="shared" si="6"/>
        <v>#VALUE!</v>
      </c>
      <c r="CE27" s="22" t="str">
        <f t="shared" si="36"/>
        <v xml:space="preserve"> </v>
      </c>
      <c r="CF27" s="122" t="e">
        <f t="shared" si="7"/>
        <v>#VALUE!</v>
      </c>
      <c r="CG27" s="22" t="str">
        <f t="shared" si="37"/>
        <v xml:space="preserve"> </v>
      </c>
      <c r="CH27" s="122" t="e">
        <f t="shared" si="8"/>
        <v>#VALUE!</v>
      </c>
      <c r="CI27" s="22" t="str">
        <f t="shared" si="38"/>
        <v xml:space="preserve"> </v>
      </c>
      <c r="CJ27" t="e">
        <f t="shared" si="75"/>
        <v>#VALUE!</v>
      </c>
      <c r="CK27" t="e">
        <f t="shared" si="76"/>
        <v>#VALUE!</v>
      </c>
      <c r="CM27" t="e">
        <f t="shared" si="77"/>
        <v>#DIV/0!</v>
      </c>
      <c r="CN27">
        <f t="shared" si="78"/>
        <v>0</v>
      </c>
      <c r="CO27">
        <f t="shared" si="79"/>
        <v>0</v>
      </c>
      <c r="CP27">
        <f t="shared" si="80"/>
        <v>0</v>
      </c>
      <c r="CQ27">
        <f t="shared" si="81"/>
        <v>0</v>
      </c>
      <c r="CR27" t="e">
        <f t="shared" si="82"/>
        <v>#DIV/0!</v>
      </c>
      <c r="CS27">
        <f t="shared" si="83"/>
        <v>0</v>
      </c>
      <c r="CT27" t="e">
        <f t="shared" si="84"/>
        <v>#DIV/0!</v>
      </c>
      <c r="CU27" t="e">
        <f t="shared" si="85"/>
        <v>#DIV/0!</v>
      </c>
      <c r="CV27" t="e">
        <f t="shared" si="86"/>
        <v>#DIV/0!</v>
      </c>
      <c r="CW27" t="e">
        <f t="shared" si="87"/>
        <v>#DIV/0!</v>
      </c>
      <c r="CX27" t="e">
        <f t="shared" si="88"/>
        <v>#DIV/0!</v>
      </c>
      <c r="CY27" t="e">
        <f t="shared" si="89"/>
        <v>#DIV/0!</v>
      </c>
      <c r="CZ27">
        <f t="shared" si="90"/>
        <v>0</v>
      </c>
      <c r="DA27" t="e">
        <f t="shared" si="91"/>
        <v>#DIV/0!</v>
      </c>
      <c r="DB27">
        <f t="shared" si="92"/>
        <v>0</v>
      </c>
      <c r="DC27">
        <f t="shared" si="93"/>
        <v>0</v>
      </c>
      <c r="DE27" s="22">
        <f t="shared" si="94"/>
        <v>0</v>
      </c>
      <c r="DF27" s="22">
        <f t="shared" si="95"/>
        <v>0</v>
      </c>
      <c r="DG27" s="22">
        <f t="shared" si="96"/>
        <v>0</v>
      </c>
      <c r="DH27" s="22">
        <f t="shared" si="97"/>
        <v>0</v>
      </c>
      <c r="DI27" s="22">
        <f t="shared" si="98"/>
        <v>0</v>
      </c>
      <c r="DJ27" s="22">
        <f t="shared" si="99"/>
        <v>0</v>
      </c>
      <c r="DK27" s="22">
        <f t="shared" si="100"/>
        <v>0</v>
      </c>
      <c r="DL27" s="22">
        <f t="shared" si="101"/>
        <v>0</v>
      </c>
      <c r="DM27" s="22">
        <f t="shared" si="102"/>
        <v>0</v>
      </c>
      <c r="DN27" s="22">
        <f t="shared" si="103"/>
        <v>0</v>
      </c>
      <c r="DO27" s="22">
        <f t="shared" si="104"/>
        <v>0</v>
      </c>
      <c r="DP27" s="22">
        <f t="shared" si="105"/>
        <v>0</v>
      </c>
      <c r="DQ27" s="22">
        <f t="shared" si="106"/>
        <v>0</v>
      </c>
      <c r="DR27" s="22"/>
      <c r="DS27" s="22"/>
    </row>
    <row r="28" spans="1:123" ht="15.75" thickBot="1">
      <c r="A28" s="102" t="s">
        <v>128</v>
      </c>
      <c r="B28" s="95">
        <v>26</v>
      </c>
      <c r="C28" s="95" t="s">
        <v>150</v>
      </c>
      <c r="D28" s="48" t="s">
        <v>73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104"/>
      <c r="T28" s="84" t="s">
        <v>73</v>
      </c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104"/>
      <c r="AJ28" s="48"/>
      <c r="AK28" s="90"/>
      <c r="AL28" s="31"/>
      <c r="AM28" s="31"/>
      <c r="AN28" s="34"/>
      <c r="AO28" s="34"/>
      <c r="AP28" s="34"/>
      <c r="AQ28" s="34"/>
      <c r="AR28" s="35"/>
      <c r="AS28" s="31"/>
      <c r="AT28" s="31"/>
      <c r="AU28" s="31"/>
      <c r="AV28" s="31"/>
      <c r="AW28" s="31"/>
      <c r="AX28" s="31"/>
      <c r="AY28" s="31"/>
      <c r="AZ28" s="36">
        <f t="shared" si="47"/>
        <v>0</v>
      </c>
      <c r="BA28" s="37">
        <f t="shared" si="48"/>
        <v>0</v>
      </c>
      <c r="BB28" s="38">
        <f t="shared" si="49"/>
        <v>0</v>
      </c>
      <c r="BC28" s="29">
        <f t="shared" si="50"/>
        <v>0</v>
      </c>
      <c r="BD28" s="38">
        <f t="shared" si="51"/>
        <v>0</v>
      </c>
      <c r="BE28" s="29">
        <f t="shared" si="52"/>
        <v>0</v>
      </c>
      <c r="BF28" s="38">
        <f t="shared" si="53"/>
        <v>0</v>
      </c>
      <c r="BG28" s="29">
        <f t="shared" si="54"/>
        <v>0</v>
      </c>
      <c r="BH28" s="38">
        <f t="shared" si="55"/>
        <v>0</v>
      </c>
      <c r="BI28" s="38">
        <f t="shared" si="56"/>
        <v>0</v>
      </c>
      <c r="BJ28" s="38">
        <f t="shared" si="57"/>
        <v>0</v>
      </c>
      <c r="BK28" s="38">
        <f t="shared" si="58"/>
        <v>0</v>
      </c>
      <c r="BL28" s="38">
        <f t="shared" si="59"/>
        <v>0</v>
      </c>
      <c r="BM28" s="29">
        <f t="shared" si="60"/>
        <v>0</v>
      </c>
      <c r="BN28" s="38">
        <f t="shared" si="61"/>
        <v>0</v>
      </c>
      <c r="BO28" s="38">
        <f t="shared" si="62"/>
        <v>0</v>
      </c>
      <c r="BP28" s="38">
        <f t="shared" si="63"/>
        <v>0</v>
      </c>
      <c r="BQ28" s="38">
        <f t="shared" si="64"/>
        <v>0</v>
      </c>
      <c r="BR28" s="38">
        <f t="shared" si="65"/>
        <v>0</v>
      </c>
      <c r="BS28" s="29">
        <f t="shared" si="66"/>
        <v>0</v>
      </c>
      <c r="BT28" s="38">
        <f t="shared" si="67"/>
        <v>0</v>
      </c>
      <c r="BU28" s="39">
        <f t="shared" si="68"/>
        <v>0</v>
      </c>
      <c r="BV28" s="39">
        <f t="shared" si="69"/>
        <v>0</v>
      </c>
      <c r="BW28" s="40"/>
      <c r="BX28" s="37">
        <f t="shared" si="70"/>
        <v>0</v>
      </c>
      <c r="BY28" s="38">
        <f t="shared" si="71"/>
        <v>0</v>
      </c>
      <c r="BZ28" s="38">
        <f t="shared" si="72"/>
        <v>0</v>
      </c>
      <c r="CA28" s="38">
        <f t="shared" si="73"/>
        <v>0</v>
      </c>
      <c r="CB28" s="38">
        <f t="shared" si="74"/>
        <v>0</v>
      </c>
      <c r="CC28" s="30" t="str">
        <f t="shared" si="35"/>
        <v/>
      </c>
      <c r="CD28" s="122" t="e">
        <f t="shared" si="6"/>
        <v>#VALUE!</v>
      </c>
      <c r="CE28" s="22" t="str">
        <f t="shared" si="36"/>
        <v xml:space="preserve"> </v>
      </c>
      <c r="CF28" s="122" t="e">
        <f t="shared" si="7"/>
        <v>#VALUE!</v>
      </c>
      <c r="CG28" s="22" t="str">
        <f t="shared" si="37"/>
        <v xml:space="preserve"> </v>
      </c>
      <c r="CH28" s="122" t="e">
        <f t="shared" si="8"/>
        <v>#VALUE!</v>
      </c>
      <c r="CI28" s="22" t="str">
        <f t="shared" si="38"/>
        <v xml:space="preserve"> </v>
      </c>
      <c r="CJ28" t="e">
        <f t="shared" si="75"/>
        <v>#VALUE!</v>
      </c>
      <c r="CK28" t="e">
        <f t="shared" si="76"/>
        <v>#VALUE!</v>
      </c>
      <c r="CM28" t="e">
        <f t="shared" si="77"/>
        <v>#DIV/0!</v>
      </c>
      <c r="CN28">
        <f t="shared" si="78"/>
        <v>0</v>
      </c>
      <c r="CO28">
        <f t="shared" si="79"/>
        <v>0</v>
      </c>
      <c r="CP28">
        <f t="shared" si="80"/>
        <v>0</v>
      </c>
      <c r="CQ28">
        <f t="shared" si="81"/>
        <v>0</v>
      </c>
      <c r="CR28" t="e">
        <f t="shared" si="82"/>
        <v>#DIV/0!</v>
      </c>
      <c r="CS28">
        <f t="shared" si="83"/>
        <v>0</v>
      </c>
      <c r="CT28" t="e">
        <f t="shared" si="84"/>
        <v>#DIV/0!</v>
      </c>
      <c r="CU28" t="e">
        <f t="shared" si="85"/>
        <v>#DIV/0!</v>
      </c>
      <c r="CV28" t="e">
        <f t="shared" si="86"/>
        <v>#DIV/0!</v>
      </c>
      <c r="CW28" t="e">
        <f t="shared" si="87"/>
        <v>#DIV/0!</v>
      </c>
      <c r="CX28" t="e">
        <f t="shared" si="88"/>
        <v>#DIV/0!</v>
      </c>
      <c r="CY28" t="e">
        <f t="shared" si="89"/>
        <v>#DIV/0!</v>
      </c>
      <c r="CZ28">
        <f t="shared" si="90"/>
        <v>0</v>
      </c>
      <c r="DA28" t="e">
        <f t="shared" si="91"/>
        <v>#DIV/0!</v>
      </c>
      <c r="DB28">
        <f t="shared" si="92"/>
        <v>0</v>
      </c>
      <c r="DC28">
        <f t="shared" si="93"/>
        <v>0</v>
      </c>
      <c r="DE28" s="22">
        <f t="shared" si="94"/>
        <v>0</v>
      </c>
      <c r="DF28" s="22">
        <f t="shared" si="95"/>
        <v>0</v>
      </c>
      <c r="DG28" s="22">
        <f t="shared" si="96"/>
        <v>0</v>
      </c>
      <c r="DH28" s="22">
        <f t="shared" si="97"/>
        <v>0</v>
      </c>
      <c r="DI28" s="22">
        <f t="shared" si="98"/>
        <v>0</v>
      </c>
      <c r="DJ28" s="22">
        <f t="shared" si="99"/>
        <v>0</v>
      </c>
      <c r="DK28" s="22">
        <f t="shared" si="100"/>
        <v>0</v>
      </c>
      <c r="DL28" s="22">
        <f t="shared" si="101"/>
        <v>0</v>
      </c>
      <c r="DM28" s="22">
        <f t="shared" si="102"/>
        <v>0</v>
      </c>
      <c r="DN28" s="22">
        <f t="shared" si="103"/>
        <v>0</v>
      </c>
      <c r="DO28" s="22">
        <f t="shared" si="104"/>
        <v>0</v>
      </c>
      <c r="DP28" s="22">
        <f t="shared" si="105"/>
        <v>0</v>
      </c>
      <c r="DQ28" s="22">
        <f t="shared" si="106"/>
        <v>0</v>
      </c>
      <c r="DR28" s="22"/>
      <c r="DS28" s="22"/>
    </row>
    <row r="29" spans="1:123" ht="15.75" thickBot="1">
      <c r="A29" s="102" t="s">
        <v>128</v>
      </c>
      <c r="B29" s="95">
        <v>27</v>
      </c>
      <c r="C29" s="95" t="s">
        <v>151</v>
      </c>
      <c r="D29" s="48" t="s">
        <v>73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104"/>
      <c r="T29" s="48" t="s">
        <v>73</v>
      </c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104"/>
      <c r="AJ29" s="48"/>
      <c r="AK29" s="90"/>
      <c r="AL29" s="31"/>
      <c r="AM29" s="31"/>
      <c r="AN29" s="34"/>
      <c r="AO29" s="34"/>
      <c r="AP29" s="34"/>
      <c r="AQ29" s="34"/>
      <c r="AR29" s="35"/>
      <c r="AS29" s="31"/>
      <c r="AT29" s="31"/>
      <c r="AU29" s="31"/>
      <c r="AV29" s="31"/>
      <c r="AW29" s="31"/>
      <c r="AX29" s="31"/>
      <c r="AY29" s="31"/>
      <c r="AZ29" s="36">
        <f t="shared" si="47"/>
        <v>0</v>
      </c>
      <c r="BA29" s="37">
        <f t="shared" si="48"/>
        <v>0</v>
      </c>
      <c r="BB29" s="38">
        <f t="shared" si="49"/>
        <v>0</v>
      </c>
      <c r="BC29" s="29">
        <f t="shared" si="50"/>
        <v>0</v>
      </c>
      <c r="BD29" s="38">
        <f t="shared" si="51"/>
        <v>0</v>
      </c>
      <c r="BE29" s="29">
        <f t="shared" si="52"/>
        <v>0</v>
      </c>
      <c r="BF29" s="38">
        <f t="shared" si="53"/>
        <v>0</v>
      </c>
      <c r="BG29" s="29">
        <f t="shared" si="54"/>
        <v>0</v>
      </c>
      <c r="BH29" s="38">
        <f t="shared" si="55"/>
        <v>0</v>
      </c>
      <c r="BI29" s="38">
        <f t="shared" si="56"/>
        <v>0</v>
      </c>
      <c r="BJ29" s="38">
        <f t="shared" si="57"/>
        <v>0</v>
      </c>
      <c r="BK29" s="38">
        <f t="shared" si="58"/>
        <v>0</v>
      </c>
      <c r="BL29" s="38">
        <f t="shared" si="59"/>
        <v>0</v>
      </c>
      <c r="BM29" s="29">
        <f t="shared" si="60"/>
        <v>0</v>
      </c>
      <c r="BN29" s="38">
        <f t="shared" si="61"/>
        <v>0</v>
      </c>
      <c r="BO29" s="38">
        <f t="shared" si="62"/>
        <v>0</v>
      </c>
      <c r="BP29" s="38">
        <f t="shared" si="63"/>
        <v>0</v>
      </c>
      <c r="BQ29" s="38">
        <f t="shared" si="64"/>
        <v>0</v>
      </c>
      <c r="BR29" s="38">
        <f t="shared" si="65"/>
        <v>0</v>
      </c>
      <c r="BS29" s="29">
        <f t="shared" si="66"/>
        <v>0</v>
      </c>
      <c r="BT29" s="38">
        <f t="shared" si="67"/>
        <v>0</v>
      </c>
      <c r="BU29" s="39">
        <f t="shared" si="68"/>
        <v>0</v>
      </c>
      <c r="BV29" s="39">
        <f t="shared" si="69"/>
        <v>0</v>
      </c>
      <c r="BW29" s="40"/>
      <c r="BX29" s="37">
        <f t="shared" si="70"/>
        <v>0</v>
      </c>
      <c r="BY29" s="38">
        <f t="shared" si="71"/>
        <v>0</v>
      </c>
      <c r="BZ29" s="38">
        <f t="shared" si="72"/>
        <v>0</v>
      </c>
      <c r="CA29" s="38">
        <f t="shared" si="73"/>
        <v>0</v>
      </c>
      <c r="CB29" s="38">
        <f t="shared" si="74"/>
        <v>0</v>
      </c>
      <c r="CC29" s="30" t="str">
        <f t="shared" si="35"/>
        <v/>
      </c>
      <c r="CD29" s="122" t="e">
        <f t="shared" si="6"/>
        <v>#VALUE!</v>
      </c>
      <c r="CE29" s="22" t="str">
        <f t="shared" si="36"/>
        <v xml:space="preserve"> </v>
      </c>
      <c r="CF29" s="122" t="e">
        <f t="shared" si="7"/>
        <v>#VALUE!</v>
      </c>
      <c r="CG29" s="22" t="str">
        <f t="shared" si="37"/>
        <v xml:space="preserve"> </v>
      </c>
      <c r="CH29" s="122" t="e">
        <f t="shared" si="8"/>
        <v>#VALUE!</v>
      </c>
      <c r="CI29" s="22" t="str">
        <f t="shared" si="38"/>
        <v xml:space="preserve"> </v>
      </c>
      <c r="CJ29" t="e">
        <f t="shared" si="75"/>
        <v>#VALUE!</v>
      </c>
      <c r="CK29" t="e">
        <f t="shared" si="76"/>
        <v>#VALUE!</v>
      </c>
      <c r="CM29" t="e">
        <f t="shared" si="77"/>
        <v>#DIV/0!</v>
      </c>
      <c r="CN29">
        <f t="shared" si="78"/>
        <v>0</v>
      </c>
      <c r="CO29">
        <f t="shared" si="79"/>
        <v>0</v>
      </c>
      <c r="CP29">
        <f t="shared" si="80"/>
        <v>0</v>
      </c>
      <c r="CQ29">
        <f t="shared" si="81"/>
        <v>0</v>
      </c>
      <c r="CR29" t="e">
        <f t="shared" si="82"/>
        <v>#DIV/0!</v>
      </c>
      <c r="CS29">
        <f t="shared" si="83"/>
        <v>0</v>
      </c>
      <c r="CT29" t="e">
        <f t="shared" si="84"/>
        <v>#DIV/0!</v>
      </c>
      <c r="CU29" t="e">
        <f t="shared" si="85"/>
        <v>#DIV/0!</v>
      </c>
      <c r="CV29" t="e">
        <f t="shared" si="86"/>
        <v>#DIV/0!</v>
      </c>
      <c r="CW29" t="e">
        <f t="shared" si="87"/>
        <v>#DIV/0!</v>
      </c>
      <c r="CX29" t="e">
        <f t="shared" si="88"/>
        <v>#DIV/0!</v>
      </c>
      <c r="CY29" t="e">
        <f t="shared" si="89"/>
        <v>#DIV/0!</v>
      </c>
      <c r="CZ29">
        <f t="shared" si="90"/>
        <v>0</v>
      </c>
      <c r="DA29" t="e">
        <f t="shared" si="91"/>
        <v>#DIV/0!</v>
      </c>
      <c r="DB29">
        <f t="shared" si="92"/>
        <v>0</v>
      </c>
      <c r="DC29">
        <f t="shared" si="93"/>
        <v>0</v>
      </c>
      <c r="DE29" s="22">
        <f t="shared" si="94"/>
        <v>0</v>
      </c>
      <c r="DF29" s="22">
        <f t="shared" si="95"/>
        <v>0</v>
      </c>
      <c r="DG29" s="22">
        <f t="shared" si="96"/>
        <v>0</v>
      </c>
      <c r="DH29" s="22">
        <f t="shared" si="97"/>
        <v>0</v>
      </c>
      <c r="DI29" s="22">
        <f t="shared" si="98"/>
        <v>0</v>
      </c>
      <c r="DJ29" s="22">
        <f t="shared" si="99"/>
        <v>0</v>
      </c>
      <c r="DK29" s="22">
        <f t="shared" si="100"/>
        <v>0</v>
      </c>
      <c r="DL29" s="22">
        <f t="shared" si="101"/>
        <v>0</v>
      </c>
      <c r="DM29" s="22">
        <f t="shared" si="102"/>
        <v>0</v>
      </c>
      <c r="DN29" s="22">
        <f t="shared" si="103"/>
        <v>0</v>
      </c>
      <c r="DO29" s="22">
        <f t="shared" si="104"/>
        <v>0</v>
      </c>
      <c r="DP29" s="22">
        <f t="shared" si="105"/>
        <v>0</v>
      </c>
      <c r="DQ29" s="22">
        <f t="shared" si="106"/>
        <v>0</v>
      </c>
      <c r="DR29" s="22"/>
      <c r="DS29" s="22"/>
    </row>
    <row r="30" spans="1:123" ht="15.75" thickBot="1">
      <c r="A30" s="102" t="s">
        <v>128</v>
      </c>
      <c r="B30" s="95">
        <v>28</v>
      </c>
      <c r="C30" s="95" t="s">
        <v>152</v>
      </c>
      <c r="D30" s="48" t="s">
        <v>73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104"/>
      <c r="T30" s="48" t="s">
        <v>73</v>
      </c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104"/>
      <c r="AJ30" s="48"/>
      <c r="AK30" s="90"/>
      <c r="AL30" s="31"/>
      <c r="AM30" s="31"/>
      <c r="AN30" s="34"/>
      <c r="AO30" s="34"/>
      <c r="AP30" s="34"/>
      <c r="AQ30" s="34"/>
      <c r="AR30" s="35"/>
      <c r="AS30" s="31"/>
      <c r="AT30" s="31"/>
      <c r="AU30" s="31"/>
      <c r="AV30" s="31"/>
      <c r="AW30" s="31"/>
      <c r="AX30" s="31"/>
      <c r="AY30" s="31"/>
      <c r="AZ30" s="36">
        <f t="shared" si="47"/>
        <v>0</v>
      </c>
      <c r="BA30" s="37">
        <f t="shared" si="48"/>
        <v>0</v>
      </c>
      <c r="BB30" s="38">
        <f t="shared" si="49"/>
        <v>0</v>
      </c>
      <c r="BC30" s="29">
        <f t="shared" si="50"/>
        <v>0</v>
      </c>
      <c r="BD30" s="38">
        <f t="shared" si="51"/>
        <v>0</v>
      </c>
      <c r="BE30" s="29">
        <f t="shared" si="52"/>
        <v>0</v>
      </c>
      <c r="BF30" s="38">
        <f t="shared" si="53"/>
        <v>0</v>
      </c>
      <c r="BG30" s="29">
        <f t="shared" si="54"/>
        <v>0</v>
      </c>
      <c r="BH30" s="38">
        <f t="shared" si="55"/>
        <v>0</v>
      </c>
      <c r="BI30" s="38">
        <f t="shared" si="56"/>
        <v>0</v>
      </c>
      <c r="BJ30" s="38">
        <f t="shared" si="57"/>
        <v>0</v>
      </c>
      <c r="BK30" s="38">
        <f t="shared" si="58"/>
        <v>0</v>
      </c>
      <c r="BL30" s="38">
        <f t="shared" si="59"/>
        <v>0</v>
      </c>
      <c r="BM30" s="29">
        <f t="shared" si="60"/>
        <v>0</v>
      </c>
      <c r="BN30" s="38">
        <f t="shared" si="61"/>
        <v>0</v>
      </c>
      <c r="BO30" s="38">
        <f t="shared" si="62"/>
        <v>0</v>
      </c>
      <c r="BP30" s="38">
        <f t="shared" si="63"/>
        <v>0</v>
      </c>
      <c r="BQ30" s="38">
        <f t="shared" si="64"/>
        <v>0</v>
      </c>
      <c r="BR30" s="38">
        <f t="shared" si="65"/>
        <v>0</v>
      </c>
      <c r="BS30" s="29">
        <f t="shared" si="66"/>
        <v>0</v>
      </c>
      <c r="BT30" s="38">
        <f t="shared" si="67"/>
        <v>0</v>
      </c>
      <c r="BU30" s="39">
        <f t="shared" si="68"/>
        <v>0</v>
      </c>
      <c r="BV30" s="39">
        <f t="shared" si="69"/>
        <v>0</v>
      </c>
      <c r="BW30" s="40"/>
      <c r="BX30" s="37">
        <f t="shared" si="70"/>
        <v>0</v>
      </c>
      <c r="BY30" s="38">
        <f t="shared" si="71"/>
        <v>0</v>
      </c>
      <c r="BZ30" s="38">
        <f t="shared" si="72"/>
        <v>0</v>
      </c>
      <c r="CA30" s="38">
        <f t="shared" si="73"/>
        <v>0</v>
      </c>
      <c r="CB30" s="38">
        <f t="shared" si="74"/>
        <v>0</v>
      </c>
      <c r="CC30" s="30" t="str">
        <f t="shared" si="35"/>
        <v/>
      </c>
      <c r="CD30" s="122" t="e">
        <f t="shared" si="6"/>
        <v>#VALUE!</v>
      </c>
      <c r="CE30" s="22" t="str">
        <f t="shared" si="36"/>
        <v xml:space="preserve"> </v>
      </c>
      <c r="CF30" s="122" t="e">
        <f t="shared" si="7"/>
        <v>#VALUE!</v>
      </c>
      <c r="CG30" s="22" t="str">
        <f t="shared" si="37"/>
        <v xml:space="preserve"> </v>
      </c>
      <c r="CH30" s="122" t="e">
        <f t="shared" si="8"/>
        <v>#VALUE!</v>
      </c>
      <c r="CI30" s="22" t="str">
        <f t="shared" si="38"/>
        <v xml:space="preserve"> </v>
      </c>
      <c r="CJ30" t="e">
        <f t="shared" si="75"/>
        <v>#VALUE!</v>
      </c>
      <c r="CK30" t="e">
        <f t="shared" si="76"/>
        <v>#VALUE!</v>
      </c>
      <c r="CM30" t="e">
        <f t="shared" si="77"/>
        <v>#DIV/0!</v>
      </c>
      <c r="CN30">
        <f t="shared" si="78"/>
        <v>0</v>
      </c>
      <c r="CO30">
        <f t="shared" si="79"/>
        <v>0</v>
      </c>
      <c r="CP30">
        <f t="shared" si="80"/>
        <v>0</v>
      </c>
      <c r="CQ30">
        <f t="shared" si="81"/>
        <v>0</v>
      </c>
      <c r="CR30" t="e">
        <f t="shared" si="82"/>
        <v>#DIV/0!</v>
      </c>
      <c r="CS30">
        <f t="shared" si="83"/>
        <v>0</v>
      </c>
      <c r="CT30" t="e">
        <f t="shared" si="84"/>
        <v>#DIV/0!</v>
      </c>
      <c r="CU30" t="e">
        <f t="shared" si="85"/>
        <v>#DIV/0!</v>
      </c>
      <c r="CV30" t="e">
        <f t="shared" si="86"/>
        <v>#DIV/0!</v>
      </c>
      <c r="CW30" t="e">
        <f t="shared" si="87"/>
        <v>#DIV/0!</v>
      </c>
      <c r="CX30" t="e">
        <f t="shared" si="88"/>
        <v>#DIV/0!</v>
      </c>
      <c r="CY30" t="e">
        <f t="shared" si="89"/>
        <v>#DIV/0!</v>
      </c>
      <c r="CZ30">
        <f t="shared" si="90"/>
        <v>0</v>
      </c>
      <c r="DA30" t="e">
        <f t="shared" si="91"/>
        <v>#DIV/0!</v>
      </c>
      <c r="DB30">
        <f t="shared" si="92"/>
        <v>0</v>
      </c>
      <c r="DC30">
        <f t="shared" si="93"/>
        <v>0</v>
      </c>
      <c r="DE30" s="22">
        <f t="shared" si="94"/>
        <v>0</v>
      </c>
      <c r="DF30" s="22">
        <f t="shared" si="95"/>
        <v>0</v>
      </c>
      <c r="DG30" s="22">
        <f t="shared" si="96"/>
        <v>0</v>
      </c>
      <c r="DH30" s="22">
        <f t="shared" si="97"/>
        <v>0</v>
      </c>
      <c r="DI30" s="22">
        <f t="shared" si="98"/>
        <v>0</v>
      </c>
      <c r="DJ30" s="22">
        <f t="shared" si="99"/>
        <v>0</v>
      </c>
      <c r="DK30" s="22">
        <f t="shared" si="100"/>
        <v>0</v>
      </c>
      <c r="DL30" s="22">
        <f t="shared" si="101"/>
        <v>0</v>
      </c>
      <c r="DM30" s="22">
        <f t="shared" si="102"/>
        <v>0</v>
      </c>
      <c r="DN30" s="22">
        <f t="shared" si="103"/>
        <v>0</v>
      </c>
      <c r="DO30" s="22">
        <f t="shared" si="104"/>
        <v>0</v>
      </c>
      <c r="DP30" s="22">
        <f t="shared" si="105"/>
        <v>0</v>
      </c>
      <c r="DQ30" s="22">
        <f t="shared" si="106"/>
        <v>0</v>
      </c>
      <c r="DR30" s="22"/>
      <c r="DS30" s="22"/>
    </row>
    <row r="31" spans="1:123" ht="15.75" thickBot="1">
      <c r="A31" s="102" t="s">
        <v>128</v>
      </c>
      <c r="B31" s="95">
        <v>29</v>
      </c>
      <c r="C31" s="95" t="s">
        <v>153</v>
      </c>
      <c r="D31" s="48" t="s">
        <v>73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104"/>
      <c r="T31" s="84" t="s">
        <v>73</v>
      </c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104"/>
      <c r="AJ31" s="48"/>
      <c r="AK31" s="90"/>
      <c r="AL31" s="31"/>
      <c r="AM31" s="31"/>
      <c r="AN31" s="34"/>
      <c r="AO31" s="34"/>
      <c r="AP31" s="34"/>
      <c r="AQ31" s="34"/>
      <c r="AR31" s="35"/>
      <c r="AS31" s="31"/>
      <c r="AT31" s="31"/>
      <c r="AU31" s="31"/>
      <c r="AV31" s="31"/>
      <c r="AW31" s="31"/>
      <c r="AX31" s="31"/>
      <c r="AY31" s="31"/>
      <c r="AZ31" s="36">
        <f t="shared" si="47"/>
        <v>0</v>
      </c>
      <c r="BA31" s="37">
        <f t="shared" si="48"/>
        <v>0</v>
      </c>
      <c r="BB31" s="38">
        <f t="shared" si="49"/>
        <v>0</v>
      </c>
      <c r="BC31" s="29">
        <f t="shared" si="50"/>
        <v>0</v>
      </c>
      <c r="BD31" s="38">
        <f t="shared" si="51"/>
        <v>0</v>
      </c>
      <c r="BE31" s="29">
        <f t="shared" si="52"/>
        <v>0</v>
      </c>
      <c r="BF31" s="38">
        <f t="shared" si="53"/>
        <v>0</v>
      </c>
      <c r="BG31" s="29">
        <f t="shared" si="54"/>
        <v>0</v>
      </c>
      <c r="BH31" s="38">
        <f t="shared" si="55"/>
        <v>0</v>
      </c>
      <c r="BI31" s="38">
        <f t="shared" si="56"/>
        <v>0</v>
      </c>
      <c r="BJ31" s="38">
        <f t="shared" si="57"/>
        <v>0</v>
      </c>
      <c r="BK31" s="38">
        <f t="shared" si="58"/>
        <v>0</v>
      </c>
      <c r="BL31" s="38">
        <f t="shared" si="59"/>
        <v>0</v>
      </c>
      <c r="BM31" s="29">
        <f t="shared" si="60"/>
        <v>0</v>
      </c>
      <c r="BN31" s="38">
        <f t="shared" si="61"/>
        <v>0</v>
      </c>
      <c r="BO31" s="38">
        <f t="shared" si="62"/>
        <v>0</v>
      </c>
      <c r="BP31" s="38">
        <f t="shared" si="63"/>
        <v>0</v>
      </c>
      <c r="BQ31" s="38">
        <f t="shared" si="64"/>
        <v>0</v>
      </c>
      <c r="BR31" s="38">
        <f t="shared" si="65"/>
        <v>0</v>
      </c>
      <c r="BS31" s="29">
        <f t="shared" si="66"/>
        <v>0</v>
      </c>
      <c r="BT31" s="38">
        <f t="shared" si="67"/>
        <v>0</v>
      </c>
      <c r="BU31" s="39">
        <f t="shared" si="68"/>
        <v>0</v>
      </c>
      <c r="BV31" s="39">
        <f t="shared" si="69"/>
        <v>0</v>
      </c>
      <c r="BW31" s="40"/>
      <c r="BX31" s="37">
        <f t="shared" si="70"/>
        <v>0</v>
      </c>
      <c r="BY31" s="38">
        <f t="shared" si="71"/>
        <v>0</v>
      </c>
      <c r="BZ31" s="38">
        <f t="shared" si="72"/>
        <v>0</v>
      </c>
      <c r="CA31" s="38">
        <f t="shared" si="73"/>
        <v>0</v>
      </c>
      <c r="CB31" s="38">
        <f t="shared" si="74"/>
        <v>0</v>
      </c>
      <c r="CC31" s="30" t="str">
        <f t="shared" si="35"/>
        <v/>
      </c>
      <c r="CD31" s="122" t="e">
        <f t="shared" si="6"/>
        <v>#VALUE!</v>
      </c>
      <c r="CE31" s="22" t="str">
        <f t="shared" si="36"/>
        <v xml:space="preserve"> </v>
      </c>
      <c r="CF31" s="122" t="e">
        <f t="shared" si="7"/>
        <v>#VALUE!</v>
      </c>
      <c r="CG31" s="22" t="str">
        <f t="shared" si="37"/>
        <v xml:space="preserve"> </v>
      </c>
      <c r="CH31" s="122" t="e">
        <f t="shared" si="8"/>
        <v>#VALUE!</v>
      </c>
      <c r="CI31" s="22" t="str">
        <f t="shared" si="38"/>
        <v xml:space="preserve"> </v>
      </c>
      <c r="CJ31" t="e">
        <f t="shared" si="75"/>
        <v>#VALUE!</v>
      </c>
      <c r="CK31" t="e">
        <f t="shared" si="76"/>
        <v>#VALUE!</v>
      </c>
      <c r="CM31" t="e">
        <f t="shared" si="77"/>
        <v>#DIV/0!</v>
      </c>
      <c r="CN31">
        <f t="shared" si="78"/>
        <v>0</v>
      </c>
      <c r="CO31">
        <f t="shared" si="79"/>
        <v>0</v>
      </c>
      <c r="CP31">
        <f t="shared" si="80"/>
        <v>0</v>
      </c>
      <c r="CQ31">
        <f t="shared" si="81"/>
        <v>0</v>
      </c>
      <c r="CR31" t="e">
        <f t="shared" si="82"/>
        <v>#DIV/0!</v>
      </c>
      <c r="CS31">
        <f t="shared" si="83"/>
        <v>0</v>
      </c>
      <c r="CT31" t="e">
        <f t="shared" si="84"/>
        <v>#DIV/0!</v>
      </c>
      <c r="CU31" t="e">
        <f t="shared" si="85"/>
        <v>#DIV/0!</v>
      </c>
      <c r="CV31" t="e">
        <f t="shared" si="86"/>
        <v>#DIV/0!</v>
      </c>
      <c r="CW31" t="e">
        <f t="shared" si="87"/>
        <v>#DIV/0!</v>
      </c>
      <c r="CX31" t="e">
        <f t="shared" si="88"/>
        <v>#DIV/0!</v>
      </c>
      <c r="CY31" t="e">
        <f t="shared" si="89"/>
        <v>#DIV/0!</v>
      </c>
      <c r="CZ31">
        <f t="shared" si="90"/>
        <v>0</v>
      </c>
      <c r="DA31" t="e">
        <f t="shared" si="91"/>
        <v>#DIV/0!</v>
      </c>
      <c r="DB31">
        <f t="shared" si="92"/>
        <v>0</v>
      </c>
      <c r="DC31">
        <f t="shared" si="93"/>
        <v>0</v>
      </c>
      <c r="DE31" s="22">
        <f t="shared" si="94"/>
        <v>0</v>
      </c>
      <c r="DF31" s="22">
        <f t="shared" si="95"/>
        <v>0</v>
      </c>
      <c r="DG31" s="22">
        <f t="shared" si="96"/>
        <v>0</v>
      </c>
      <c r="DH31" s="22">
        <f t="shared" si="97"/>
        <v>0</v>
      </c>
      <c r="DI31" s="22">
        <f t="shared" si="98"/>
        <v>0</v>
      </c>
      <c r="DJ31" s="22">
        <f t="shared" si="99"/>
        <v>0</v>
      </c>
      <c r="DK31" s="22">
        <f t="shared" si="100"/>
        <v>0</v>
      </c>
      <c r="DL31" s="22">
        <f t="shared" si="101"/>
        <v>0</v>
      </c>
      <c r="DM31" s="22">
        <f t="shared" si="102"/>
        <v>0</v>
      </c>
      <c r="DN31" s="22">
        <f t="shared" si="103"/>
        <v>0</v>
      </c>
      <c r="DO31" s="22">
        <f t="shared" si="104"/>
        <v>0</v>
      </c>
      <c r="DP31" s="22">
        <f t="shared" si="105"/>
        <v>0</v>
      </c>
      <c r="DQ31" s="22">
        <f t="shared" si="106"/>
        <v>0</v>
      </c>
      <c r="DR31" s="22"/>
      <c r="DS31" s="22"/>
    </row>
    <row r="32" spans="1:123" ht="15.75" thickBot="1">
      <c r="A32" s="102" t="s">
        <v>128</v>
      </c>
      <c r="B32" s="95">
        <v>30</v>
      </c>
      <c r="C32" s="111" t="s">
        <v>154</v>
      </c>
      <c r="D32" s="48" t="s">
        <v>73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104"/>
      <c r="T32" s="48" t="s">
        <v>73</v>
      </c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104"/>
      <c r="AJ32" s="48"/>
      <c r="AK32" s="90"/>
      <c r="AL32" s="31"/>
      <c r="AM32" s="31"/>
      <c r="AN32" s="34"/>
      <c r="AO32" s="34"/>
      <c r="AP32" s="34"/>
      <c r="AQ32" s="34"/>
      <c r="AR32" s="35"/>
      <c r="AS32" s="31"/>
      <c r="AT32" s="31"/>
      <c r="AU32" s="31"/>
      <c r="AV32" s="31"/>
      <c r="AW32" s="31"/>
      <c r="AX32" s="31"/>
      <c r="AY32" s="31"/>
      <c r="AZ32" s="36">
        <f t="shared" si="47"/>
        <v>0</v>
      </c>
      <c r="BA32" s="37">
        <f t="shared" si="48"/>
        <v>0</v>
      </c>
      <c r="BB32" s="38">
        <f t="shared" si="49"/>
        <v>0</v>
      </c>
      <c r="BC32" s="29">
        <f t="shared" si="50"/>
        <v>0</v>
      </c>
      <c r="BD32" s="38">
        <f t="shared" si="51"/>
        <v>0</v>
      </c>
      <c r="BE32" s="29">
        <f t="shared" si="52"/>
        <v>0</v>
      </c>
      <c r="BF32" s="38">
        <f t="shared" si="53"/>
        <v>0</v>
      </c>
      <c r="BG32" s="29">
        <f t="shared" si="54"/>
        <v>0</v>
      </c>
      <c r="BH32" s="38">
        <f t="shared" si="55"/>
        <v>0</v>
      </c>
      <c r="BI32" s="38">
        <f t="shared" si="56"/>
        <v>0</v>
      </c>
      <c r="BJ32" s="38">
        <f t="shared" si="57"/>
        <v>0</v>
      </c>
      <c r="BK32" s="38">
        <f t="shared" si="58"/>
        <v>0</v>
      </c>
      <c r="BL32" s="38">
        <f t="shared" si="59"/>
        <v>0</v>
      </c>
      <c r="BM32" s="29">
        <f t="shared" si="60"/>
        <v>0</v>
      </c>
      <c r="BN32" s="38">
        <f t="shared" si="61"/>
        <v>0</v>
      </c>
      <c r="BO32" s="38">
        <f t="shared" si="62"/>
        <v>0</v>
      </c>
      <c r="BP32" s="38">
        <f t="shared" si="63"/>
        <v>0</v>
      </c>
      <c r="BQ32" s="38">
        <f t="shared" si="64"/>
        <v>0</v>
      </c>
      <c r="BR32" s="38">
        <f t="shared" si="65"/>
        <v>0</v>
      </c>
      <c r="BS32" s="29">
        <f t="shared" si="66"/>
        <v>0</v>
      </c>
      <c r="BT32" s="38">
        <f t="shared" si="67"/>
        <v>0</v>
      </c>
      <c r="BU32" s="39">
        <f t="shared" si="68"/>
        <v>0</v>
      </c>
      <c r="BV32" s="39">
        <f t="shared" si="69"/>
        <v>0</v>
      </c>
      <c r="BW32" s="40"/>
      <c r="BX32" s="37">
        <f t="shared" si="70"/>
        <v>0</v>
      </c>
      <c r="BY32" s="38">
        <f t="shared" si="71"/>
        <v>0</v>
      </c>
      <c r="BZ32" s="38">
        <f t="shared" si="72"/>
        <v>0</v>
      </c>
      <c r="CA32" s="38">
        <f t="shared" si="73"/>
        <v>0</v>
      </c>
      <c r="CB32" s="38">
        <f t="shared" si="74"/>
        <v>0</v>
      </c>
      <c r="CC32" s="30" t="str">
        <f t="shared" si="35"/>
        <v/>
      </c>
      <c r="CD32" s="122" t="e">
        <f t="shared" si="6"/>
        <v>#VALUE!</v>
      </c>
      <c r="CE32" s="22" t="str">
        <f t="shared" si="36"/>
        <v xml:space="preserve"> </v>
      </c>
      <c r="CF32" s="122" t="e">
        <f t="shared" si="7"/>
        <v>#VALUE!</v>
      </c>
      <c r="CG32" s="22" t="str">
        <f t="shared" si="37"/>
        <v xml:space="preserve"> </v>
      </c>
      <c r="CH32" s="122" t="e">
        <f t="shared" si="8"/>
        <v>#VALUE!</v>
      </c>
      <c r="CI32" s="22" t="str">
        <f t="shared" si="38"/>
        <v xml:space="preserve"> </v>
      </c>
      <c r="CJ32" t="e">
        <f t="shared" si="75"/>
        <v>#VALUE!</v>
      </c>
      <c r="CK32" t="e">
        <f t="shared" si="76"/>
        <v>#VALUE!</v>
      </c>
      <c r="CM32" t="e">
        <f t="shared" si="77"/>
        <v>#DIV/0!</v>
      </c>
      <c r="CN32">
        <f t="shared" si="78"/>
        <v>0</v>
      </c>
      <c r="CO32">
        <f t="shared" si="79"/>
        <v>0</v>
      </c>
      <c r="CP32">
        <f t="shared" si="80"/>
        <v>0</v>
      </c>
      <c r="CQ32">
        <f t="shared" si="81"/>
        <v>0</v>
      </c>
      <c r="CR32" t="e">
        <f t="shared" si="82"/>
        <v>#DIV/0!</v>
      </c>
      <c r="CS32">
        <f t="shared" si="83"/>
        <v>0</v>
      </c>
      <c r="CT32" t="e">
        <f t="shared" si="84"/>
        <v>#DIV/0!</v>
      </c>
      <c r="CU32" t="e">
        <f t="shared" si="85"/>
        <v>#DIV/0!</v>
      </c>
      <c r="CV32" t="e">
        <f t="shared" si="86"/>
        <v>#DIV/0!</v>
      </c>
      <c r="CW32" t="e">
        <f t="shared" si="87"/>
        <v>#DIV/0!</v>
      </c>
      <c r="CX32" t="e">
        <f t="shared" si="88"/>
        <v>#DIV/0!</v>
      </c>
      <c r="CY32" t="e">
        <f t="shared" si="89"/>
        <v>#DIV/0!</v>
      </c>
      <c r="CZ32">
        <f t="shared" si="90"/>
        <v>0</v>
      </c>
      <c r="DA32" t="e">
        <f t="shared" si="91"/>
        <v>#DIV/0!</v>
      </c>
      <c r="DB32">
        <f t="shared" si="92"/>
        <v>0</v>
      </c>
      <c r="DC32">
        <f t="shared" si="93"/>
        <v>0</v>
      </c>
      <c r="DE32" s="22">
        <f t="shared" si="94"/>
        <v>0</v>
      </c>
      <c r="DF32" s="22">
        <f t="shared" si="95"/>
        <v>0</v>
      </c>
      <c r="DG32" s="22">
        <f t="shared" si="96"/>
        <v>0</v>
      </c>
      <c r="DH32" s="22">
        <f t="shared" si="97"/>
        <v>0</v>
      </c>
      <c r="DI32" s="22">
        <f t="shared" si="98"/>
        <v>0</v>
      </c>
      <c r="DJ32" s="22">
        <f t="shared" si="99"/>
        <v>0</v>
      </c>
      <c r="DK32" s="22">
        <f t="shared" si="100"/>
        <v>0</v>
      </c>
      <c r="DL32" s="22">
        <f t="shared" si="101"/>
        <v>0</v>
      </c>
      <c r="DM32" s="22">
        <f t="shared" si="102"/>
        <v>0</v>
      </c>
      <c r="DN32" s="22">
        <f t="shared" si="103"/>
        <v>0</v>
      </c>
      <c r="DO32" s="22">
        <f t="shared" si="104"/>
        <v>0</v>
      </c>
      <c r="DP32" s="22">
        <f t="shared" si="105"/>
        <v>0</v>
      </c>
      <c r="DQ32" s="22">
        <f t="shared" si="106"/>
        <v>0</v>
      </c>
      <c r="DR32" s="22">
        <f t="shared" si="43"/>
        <v>0</v>
      </c>
      <c r="DS32" s="22">
        <f t="shared" si="44"/>
        <v>0</v>
      </c>
    </row>
    <row r="33" spans="1:107" ht="15.75" thickBot="1">
      <c r="A33" s="42"/>
      <c r="B33" s="43"/>
      <c r="C33" s="44"/>
      <c r="D33" s="45"/>
      <c r="E33" s="46"/>
      <c r="F33" s="47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8"/>
      <c r="U33" s="47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8"/>
      <c r="AK33" s="47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8">
        <f>SUM(AZ3:AZ32)</f>
        <v>36</v>
      </c>
      <c r="BA33" s="49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50"/>
      <c r="BW33" s="42"/>
      <c r="BX33" s="43"/>
      <c r="BY33" s="43"/>
      <c r="BZ33" s="43"/>
      <c r="CA33" s="43"/>
      <c r="CB33" s="43"/>
      <c r="CC33" s="43"/>
      <c r="CD33" s="42"/>
      <c r="CE33" s="42"/>
      <c r="CF33" s="42"/>
      <c r="CG33" s="42"/>
      <c r="CH33" s="42"/>
      <c r="CI33" s="42"/>
    </row>
    <row r="34" spans="1:107" ht="15.75" thickBot="1">
      <c r="C34" s="7" t="s">
        <v>40</v>
      </c>
      <c r="D34" s="7"/>
      <c r="E34" s="51"/>
      <c r="F34" s="51"/>
      <c r="G34" s="51">
        <v>9</v>
      </c>
      <c r="H34" s="51">
        <v>2</v>
      </c>
      <c r="I34" s="51">
        <v>1</v>
      </c>
      <c r="J34" s="51"/>
      <c r="K34" s="51">
        <v>1</v>
      </c>
      <c r="L34" s="51"/>
      <c r="M34" s="51"/>
      <c r="N34" s="51"/>
      <c r="O34" s="51"/>
      <c r="P34" s="51"/>
      <c r="Q34" s="51"/>
      <c r="R34" s="51"/>
      <c r="S34" s="51"/>
      <c r="T34" s="112"/>
      <c r="U34" s="51"/>
      <c r="V34" s="51"/>
      <c r="W34" s="51">
        <v>11</v>
      </c>
      <c r="X34" s="51">
        <v>1</v>
      </c>
      <c r="Y34" s="51">
        <v>1</v>
      </c>
      <c r="Z34" s="51"/>
      <c r="AA34" s="51">
        <v>2</v>
      </c>
      <c r="AB34" s="51"/>
      <c r="AC34" s="51"/>
      <c r="AD34" s="51"/>
      <c r="AE34" s="85"/>
      <c r="AF34" s="85"/>
      <c r="AG34" s="85"/>
      <c r="AH34" s="85"/>
      <c r="AI34" s="85"/>
      <c r="AJ34" s="85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7">
        <f>AZ33/2</f>
        <v>18</v>
      </c>
      <c r="BA34" s="1">
        <f t="shared" ref="BA34:BB34" si="107">SUM(E34,U34,AK34)</f>
        <v>0</v>
      </c>
      <c r="BB34" s="52">
        <f t="shared" si="107"/>
        <v>0</v>
      </c>
      <c r="BC34" s="52"/>
      <c r="BD34" s="52">
        <f>SUM(G34,W34,AM34)</f>
        <v>20</v>
      </c>
      <c r="BE34" s="52"/>
      <c r="BF34" s="52">
        <f>SUM(H34,X34,AN34)</f>
        <v>3</v>
      </c>
      <c r="BG34" s="52"/>
      <c r="BH34" s="52">
        <f>SUM(I34,Y34,AO34)</f>
        <v>2</v>
      </c>
      <c r="BI34" s="52">
        <f>SUM(J34,Z34,AP34)</f>
        <v>0</v>
      </c>
      <c r="BJ34" s="52">
        <f>SUM(K34,AA34,AQ34)</f>
        <v>3</v>
      </c>
      <c r="BK34" s="53">
        <f>SUM(AR34,AB34,L34)</f>
        <v>0</v>
      </c>
      <c r="BL34" s="53">
        <f>SUM(AS34,AC34,M34)</f>
        <v>0</v>
      </c>
      <c r="BM34" s="53"/>
      <c r="BN34" s="53">
        <f>SUM(AT34,AD34,N34)</f>
        <v>0</v>
      </c>
      <c r="BO34" s="53"/>
      <c r="BP34" s="53">
        <f>SUM(AU34,AE34,O34)</f>
        <v>0</v>
      </c>
      <c r="BQ34" s="53">
        <f>SUM(AV34,AF34,P34)</f>
        <v>0</v>
      </c>
      <c r="BR34" s="53">
        <f>SUM(AW34,AG34,Q34)</f>
        <v>0</v>
      </c>
      <c r="BS34" s="53"/>
      <c r="BT34" s="53">
        <f>SUM(AX34,AH34,R34)</f>
        <v>0</v>
      </c>
      <c r="BU34" s="53"/>
      <c r="BV34" s="54">
        <f>SUM(AY34,AI34,S34)</f>
        <v>0</v>
      </c>
      <c r="CA34" s="55"/>
      <c r="CB34" s="55"/>
      <c r="CC34">
        <f>SUM(CC3:CC32)</f>
        <v>4605</v>
      </c>
    </row>
    <row r="35" spans="1:107">
      <c r="BI35" s="20"/>
      <c r="BY35" s="20"/>
      <c r="CJ35" t="e">
        <f>SUM(CJ3:CJ32)</f>
        <v>#VALUE!</v>
      </c>
      <c r="CK35" t="e">
        <f>SUM(CK3:CK32)</f>
        <v>#VALUE!</v>
      </c>
      <c r="CM35" t="e">
        <f t="shared" ref="CM35:DC35" si="108">SUM(CM3:CM32)</f>
        <v>#DIV/0!</v>
      </c>
      <c r="CN35">
        <f t="shared" si="108"/>
        <v>99.999999999999986</v>
      </c>
      <c r="CO35">
        <f t="shared" si="108"/>
        <v>99.999999999999972</v>
      </c>
      <c r="CP35">
        <f t="shared" si="108"/>
        <v>100</v>
      </c>
      <c r="CQ35">
        <f t="shared" si="108"/>
        <v>100</v>
      </c>
      <c r="CR35" t="e">
        <f t="shared" si="108"/>
        <v>#DIV/0!</v>
      </c>
      <c r="CS35">
        <f t="shared" si="108"/>
        <v>100</v>
      </c>
      <c r="CT35" t="e">
        <f t="shared" si="108"/>
        <v>#DIV/0!</v>
      </c>
      <c r="CU35" t="e">
        <f t="shared" si="108"/>
        <v>#DIV/0!</v>
      </c>
      <c r="CV35" t="e">
        <f t="shared" si="108"/>
        <v>#DIV/0!</v>
      </c>
      <c r="CW35" t="e">
        <f t="shared" si="108"/>
        <v>#DIV/0!</v>
      </c>
      <c r="CX35" t="e">
        <f t="shared" si="108"/>
        <v>#DIV/0!</v>
      </c>
      <c r="CY35" t="e">
        <f t="shared" si="108"/>
        <v>#DIV/0!</v>
      </c>
      <c r="CZ35">
        <f t="shared" si="108"/>
        <v>100</v>
      </c>
      <c r="DA35" t="e">
        <f t="shared" si="108"/>
        <v>#DIV/0!</v>
      </c>
      <c r="DB35">
        <f t="shared" si="108"/>
        <v>100</v>
      </c>
      <c r="DC35">
        <f t="shared" si="108"/>
        <v>100</v>
      </c>
    </row>
    <row r="36" spans="1:107" ht="15.75" thickBot="1"/>
    <row r="37" spans="1:107" ht="15.75" thickBot="1">
      <c r="D37" t="s">
        <v>41</v>
      </c>
      <c r="E37" t="s">
        <v>42</v>
      </c>
      <c r="F37" t="s">
        <v>43</v>
      </c>
      <c r="U37" s="55"/>
      <c r="BA37" s="16" t="s">
        <v>8</v>
      </c>
      <c r="BB37" s="17" t="s">
        <v>9</v>
      </c>
      <c r="BC37" s="17"/>
      <c r="BD37" s="17" t="s">
        <v>10</v>
      </c>
      <c r="BE37" s="17"/>
      <c r="BF37" s="17" t="s">
        <v>11</v>
      </c>
      <c r="BG37" s="17"/>
      <c r="BH37" s="17" t="s">
        <v>12</v>
      </c>
      <c r="BI37" s="17" t="s">
        <v>13</v>
      </c>
      <c r="BJ37" s="17" t="s">
        <v>14</v>
      </c>
      <c r="BK37" s="17" t="s">
        <v>15</v>
      </c>
      <c r="BL37" s="17" t="s">
        <v>16</v>
      </c>
      <c r="BM37" s="17"/>
      <c r="BN37" s="17" t="s">
        <v>17</v>
      </c>
      <c r="BO37" s="17"/>
      <c r="BP37" s="17" t="s">
        <v>27</v>
      </c>
      <c r="BQ37" s="17" t="s">
        <v>19</v>
      </c>
      <c r="BR37" s="17" t="s">
        <v>20</v>
      </c>
      <c r="BS37" s="17"/>
      <c r="BT37" s="17" t="s">
        <v>21</v>
      </c>
      <c r="BU37" s="17"/>
      <c r="BV37" s="19" t="s">
        <v>22</v>
      </c>
      <c r="BW37" s="185" t="s">
        <v>44</v>
      </c>
      <c r="BX37" s="186"/>
      <c r="BY37" s="186"/>
      <c r="BZ37" s="186"/>
      <c r="CA37" s="187"/>
      <c r="CB37" s="150" t="s">
        <v>222</v>
      </c>
      <c r="CC37" s="151"/>
    </row>
    <row r="38" spans="1:107" ht="15.75" thickBot="1">
      <c r="D38">
        <v>2007</v>
      </c>
      <c r="E38">
        <v>2008</v>
      </c>
      <c r="F38">
        <v>2009</v>
      </c>
      <c r="G38" t="s">
        <v>45</v>
      </c>
      <c r="AY38" s="153" t="s">
        <v>46</v>
      </c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78" t="s">
        <v>47</v>
      </c>
      <c r="BX38" s="179"/>
      <c r="BY38" s="56"/>
      <c r="BZ38" s="56"/>
      <c r="CA38" s="57">
        <f>SUM(BA40:BV40)</f>
        <v>80</v>
      </c>
      <c r="CB38" s="123">
        <v>0.8</v>
      </c>
      <c r="CC38" s="60">
        <f>PERCENTILE($CC$1:$CC32,0.8)</f>
        <v>322</v>
      </c>
    </row>
    <row r="39" spans="1:107" ht="15.75" thickBot="1">
      <c r="C39" t="s">
        <v>48</v>
      </c>
      <c r="D39">
        <f>COUNTIF(D3:D32,"P")</f>
        <v>18</v>
      </c>
      <c r="E39">
        <f>COUNTIF(T3:T32,"P")</f>
        <v>18</v>
      </c>
      <c r="G39">
        <f>AVERAGE(D39:F39)</f>
        <v>18</v>
      </c>
      <c r="AP39" s="55"/>
      <c r="AQ39" s="55"/>
      <c r="AR39" s="55"/>
      <c r="AS39" s="55"/>
      <c r="AT39" s="55"/>
      <c r="AU39" s="55"/>
      <c r="AV39" s="55"/>
      <c r="AW39" s="55"/>
      <c r="AX39" s="55"/>
      <c r="AY39" s="1" t="s">
        <v>49</v>
      </c>
      <c r="AZ39" s="58"/>
      <c r="BA39" s="59">
        <f>SUM(BA3:BA32)</f>
        <v>0</v>
      </c>
      <c r="BB39" s="59">
        <f>SUM(BB3:BB32)</f>
        <v>7</v>
      </c>
      <c r="BC39" s="59"/>
      <c r="BD39" s="59">
        <f>SUM(BD3:BD32)</f>
        <v>52</v>
      </c>
      <c r="BE39" s="59"/>
      <c r="BF39" s="59">
        <f>SUM(BF3:BF32)</f>
        <v>11</v>
      </c>
      <c r="BG39" s="59"/>
      <c r="BH39" s="59">
        <f>SUM(BH3:BH32)</f>
        <v>12</v>
      </c>
      <c r="BI39" s="59">
        <f>SUM(BI3:BI32)</f>
        <v>0</v>
      </c>
      <c r="BJ39" s="59">
        <f>SUM(BJ3:BJ32)</f>
        <v>22</v>
      </c>
      <c r="BK39" s="59">
        <f>SUM(BK3:BK32)</f>
        <v>0</v>
      </c>
      <c r="BL39" s="59">
        <f>SUM(BL3:BL32)</f>
        <v>0</v>
      </c>
      <c r="BM39" s="59"/>
      <c r="BN39" s="59">
        <f>SUM(BN3:BN32)</f>
        <v>0</v>
      </c>
      <c r="BO39" s="59">
        <f>SUM(BO3:BO32)</f>
        <v>0</v>
      </c>
      <c r="BP39" s="59">
        <f>SUM(BP3:BP32)</f>
        <v>0</v>
      </c>
      <c r="BQ39" s="59">
        <f>SUM(BQ3:BQ32)</f>
        <v>0</v>
      </c>
      <c r="BR39" s="59">
        <f>SUM(BR3:BR32)</f>
        <v>3</v>
      </c>
      <c r="BS39" s="59"/>
      <c r="BT39" s="59">
        <f>SUM(BT3:BT32)</f>
        <v>0</v>
      </c>
      <c r="BU39" s="59">
        <f>SUM(BU3:BU32)</f>
        <v>1</v>
      </c>
      <c r="BV39" s="59">
        <f>SUM(BV3:BV32)</f>
        <v>1</v>
      </c>
      <c r="BW39" s="169" t="s">
        <v>29</v>
      </c>
      <c r="BX39" s="170"/>
      <c r="BY39" s="60"/>
      <c r="BZ39" s="60"/>
      <c r="CA39" s="61">
        <f>SUM(BA40:BJ40)</f>
        <v>76</v>
      </c>
      <c r="CB39" s="142">
        <v>0.75</v>
      </c>
      <c r="CC39" s="60">
        <f>PERCENTILE($CC$1:$CC32,0.75)</f>
        <v>300</v>
      </c>
    </row>
    <row r="40" spans="1:107" ht="15.75" thickBot="1">
      <c r="C40" t="s">
        <v>50</v>
      </c>
      <c r="D40">
        <f>COUNTIF(D3:D32,"C")</f>
        <v>12</v>
      </c>
      <c r="E40">
        <f>COUNTIF(T3:T32,"C")</f>
        <v>12</v>
      </c>
      <c r="F40">
        <f>COUNTIF(A3:AJ32,"C")</f>
        <v>24</v>
      </c>
      <c r="G40">
        <f>AVERAGE(D40:F40)</f>
        <v>16</v>
      </c>
      <c r="AP40" s="55"/>
      <c r="AQ40" s="55"/>
      <c r="AR40" s="55"/>
      <c r="AS40" s="55"/>
      <c r="AT40" s="55"/>
      <c r="AU40" s="55"/>
      <c r="AV40" s="55"/>
      <c r="AW40" s="55"/>
      <c r="AX40" s="55"/>
      <c r="AY40" s="1" t="s">
        <v>51</v>
      </c>
      <c r="AZ40" s="58"/>
      <c r="BA40" s="52">
        <f>BA39-BA34</f>
        <v>0</v>
      </c>
      <c r="BB40" s="52">
        <f t="shared" ref="BB40:BV40" si="109">BB39-BB34</f>
        <v>7</v>
      </c>
      <c r="BC40" s="52"/>
      <c r="BD40" s="52">
        <f t="shared" si="109"/>
        <v>32</v>
      </c>
      <c r="BE40" s="52"/>
      <c r="BF40" s="52">
        <f t="shared" si="109"/>
        <v>8</v>
      </c>
      <c r="BG40" s="52"/>
      <c r="BH40" s="52">
        <f t="shared" si="109"/>
        <v>10</v>
      </c>
      <c r="BI40" s="52">
        <f t="shared" si="109"/>
        <v>0</v>
      </c>
      <c r="BJ40" s="52">
        <f t="shared" si="109"/>
        <v>19</v>
      </c>
      <c r="BK40" s="52">
        <f t="shared" si="109"/>
        <v>0</v>
      </c>
      <c r="BL40" s="52">
        <f t="shared" si="109"/>
        <v>0</v>
      </c>
      <c r="BM40" s="52"/>
      <c r="BN40" s="52">
        <f t="shared" si="109"/>
        <v>0</v>
      </c>
      <c r="BO40" s="52"/>
      <c r="BP40" s="52">
        <f t="shared" si="109"/>
        <v>0</v>
      </c>
      <c r="BQ40" s="52">
        <f t="shared" si="109"/>
        <v>0</v>
      </c>
      <c r="BR40" s="52">
        <f t="shared" si="109"/>
        <v>3</v>
      </c>
      <c r="BS40" s="52"/>
      <c r="BT40" s="52">
        <f t="shared" si="109"/>
        <v>0</v>
      </c>
      <c r="BU40" s="52"/>
      <c r="BV40" s="52">
        <f t="shared" si="109"/>
        <v>1</v>
      </c>
      <c r="BW40" s="169" t="s">
        <v>52</v>
      </c>
      <c r="BX40" s="170"/>
      <c r="BY40" s="60"/>
      <c r="BZ40" s="60"/>
      <c r="CA40" s="61">
        <f>SUM(BK40:BP40)</f>
        <v>0</v>
      </c>
      <c r="CB40" s="123">
        <v>0.7</v>
      </c>
      <c r="CC40" s="60">
        <f>PERCENTILE($CC$1:$CC32,0.7)</f>
        <v>300</v>
      </c>
    </row>
    <row r="41" spans="1:107" ht="15.75" thickBot="1">
      <c r="C41" t="s">
        <v>53</v>
      </c>
      <c r="D41">
        <f>COUNTIF(D3:D32,"V")</f>
        <v>0</v>
      </c>
      <c r="E41">
        <f>COUNTIF(T3:T32,"V")</f>
        <v>0</v>
      </c>
      <c r="F41">
        <f>COUNTIF(AJ3:AJ32,"V")</f>
        <v>0</v>
      </c>
      <c r="G41">
        <f>AVERAGE(D41:F41)</f>
        <v>0</v>
      </c>
      <c r="AP41" s="55"/>
      <c r="AQ41" s="55"/>
      <c r="AR41" s="55"/>
      <c r="AS41" s="55"/>
      <c r="AT41" s="55"/>
      <c r="AU41" s="55"/>
      <c r="AV41" s="55"/>
      <c r="AW41" s="55"/>
      <c r="AX41" s="55"/>
      <c r="AY41" s="1" t="s">
        <v>54</v>
      </c>
      <c r="AZ41" s="58"/>
      <c r="BA41" s="58">
        <f>BA40*100</f>
        <v>0</v>
      </c>
      <c r="BB41" s="5">
        <f>BB40*80</f>
        <v>560</v>
      </c>
      <c r="BC41" s="5"/>
      <c r="BD41" s="5">
        <f>BD40*60</f>
        <v>1920</v>
      </c>
      <c r="BE41" s="5"/>
      <c r="BF41" s="5">
        <f>BF40*40</f>
        <v>320</v>
      </c>
      <c r="BG41" s="5"/>
      <c r="BH41" s="5">
        <f>BH40*20</f>
        <v>200</v>
      </c>
      <c r="BI41" s="5">
        <f>BI40*10</f>
        <v>0</v>
      </c>
      <c r="BJ41" s="5">
        <f>BJ40*5</f>
        <v>95</v>
      </c>
      <c r="BK41" s="5">
        <f>BK40*200</f>
        <v>0</v>
      </c>
      <c r="BL41" s="5">
        <f>BL40*100</f>
        <v>0</v>
      </c>
      <c r="BM41" s="5"/>
      <c r="BN41" s="5">
        <f>BN40*50</f>
        <v>0</v>
      </c>
      <c r="BO41" s="5"/>
      <c r="BP41" s="5">
        <f>BP40*25</f>
        <v>0</v>
      </c>
      <c r="BQ41" s="5">
        <f>BQ40*100</f>
        <v>0</v>
      </c>
      <c r="BR41" s="5">
        <f>BR40*50</f>
        <v>150</v>
      </c>
      <c r="BS41" s="5"/>
      <c r="BT41" s="5">
        <f>BT40*25</f>
        <v>0</v>
      </c>
      <c r="BU41" s="5"/>
      <c r="BV41" s="1">
        <f>BV40*10</f>
        <v>10</v>
      </c>
      <c r="BW41" s="171" t="s">
        <v>55</v>
      </c>
      <c r="BX41" s="172"/>
      <c r="BY41" s="62"/>
      <c r="BZ41" s="62"/>
      <c r="CA41" s="63">
        <f>SUM(BQ40:BV40)</f>
        <v>4</v>
      </c>
      <c r="CB41" s="123">
        <v>0.6</v>
      </c>
      <c r="CC41" s="60">
        <f>PERCENTILE($CC$1:$CC32,0.6)</f>
        <v>270</v>
      </c>
    </row>
    <row r="42" spans="1:107" ht="15.75" thickBot="1">
      <c r="C42" t="s">
        <v>34</v>
      </c>
      <c r="D42">
        <f>SUM(D39:D41)</f>
        <v>30</v>
      </c>
      <c r="E42">
        <f>SUM(E39:E41)</f>
        <v>30</v>
      </c>
      <c r="G42">
        <f>AVERAGE(D42:F42)</f>
        <v>30</v>
      </c>
      <c r="AY42" s="64" t="s">
        <v>56</v>
      </c>
      <c r="AZ42" s="65"/>
      <c r="BA42" s="58">
        <f>SUM(BA41:BV41)</f>
        <v>3255</v>
      </c>
      <c r="BB42" s="66">
        <f>BA42/AZ34</f>
        <v>180.83333333333334</v>
      </c>
      <c r="BC42" s="32"/>
      <c r="BW42" s="173" t="s">
        <v>54</v>
      </c>
      <c r="BX42" s="67" t="s">
        <v>57</v>
      </c>
      <c r="BY42" s="56"/>
      <c r="BZ42" s="56"/>
      <c r="CA42" s="68">
        <f>AVERAGE(CC3:CC32)</f>
        <v>242.36842105263159</v>
      </c>
      <c r="CB42" s="123">
        <v>0.5</v>
      </c>
      <c r="CC42" s="60">
        <f>PERCENTILE($CC$1:$CC32,0.5)</f>
        <v>195</v>
      </c>
    </row>
    <row r="43" spans="1:107" ht="15.75" thickBot="1">
      <c r="AY43" s="6"/>
      <c r="AZ43" s="8"/>
      <c r="BA43" s="5">
        <f>(SUM($AZ$3:$AZ$32))*($CE$2/3)</f>
        <v>2640</v>
      </c>
      <c r="BB43" s="176" t="str">
        <f>IF(BA42&gt;BA43,"ATINGE CONCEITO 3","NAO")</f>
        <v>ATINGE CONCEITO 3</v>
      </c>
      <c r="BC43" s="177"/>
      <c r="BD43" s="177"/>
      <c r="BE43" s="177"/>
      <c r="BF43" s="177"/>
      <c r="BG43" s="177"/>
      <c r="BH43" s="177"/>
      <c r="BW43" s="174"/>
      <c r="BX43" s="69" t="s">
        <v>58</v>
      </c>
      <c r="BY43" s="60"/>
      <c r="BZ43" s="60"/>
      <c r="CA43" s="61">
        <f>QUARTILE(CC3:CC32,1)</f>
        <v>132.5</v>
      </c>
      <c r="CB43" s="123">
        <v>0.4</v>
      </c>
      <c r="CC43" s="60">
        <f>PERCENTILE($CC$1:$CC32,0.4)</f>
        <v>162</v>
      </c>
    </row>
    <row r="44" spans="1:107" ht="15.75" thickBot="1">
      <c r="AY44" s="70" t="s">
        <v>59</v>
      </c>
      <c r="AZ44" s="71"/>
      <c r="BA44" s="5">
        <f>(SUM($AZ$3:$AZ$32))*($CG$2/3)</f>
        <v>3360</v>
      </c>
      <c r="BB44" s="176" t="str">
        <f>IF(BA42&gt;=BA44,"ATINGE CONCEITO 4","NAO")</f>
        <v>NAO</v>
      </c>
      <c r="BC44" s="177"/>
      <c r="BD44" s="177"/>
      <c r="BE44" s="177"/>
      <c r="BF44" s="177"/>
      <c r="BG44" s="177"/>
      <c r="BH44" s="177"/>
      <c r="BW44" s="174"/>
      <c r="BX44" s="69" t="s">
        <v>60</v>
      </c>
      <c r="BY44" s="60"/>
      <c r="BZ44" s="60"/>
      <c r="CA44" s="72">
        <f>MEDIAN(CC3:CC32)</f>
        <v>195</v>
      </c>
      <c r="CB44" s="142">
        <v>0.35</v>
      </c>
      <c r="CC44" s="60">
        <f>PERCENTILE($CC$1:$CC32,0.35)</f>
        <v>146</v>
      </c>
    </row>
    <row r="45" spans="1:107" ht="15.75" thickBot="1">
      <c r="AY45" s="64"/>
      <c r="AZ45" s="65"/>
      <c r="BA45" s="5">
        <f>(SUM($AZ$3:$AZ$32))*($CI$2/3)</f>
        <v>4080</v>
      </c>
      <c r="BB45" s="176" t="str">
        <f>IF(BA42&gt;=BA45,"ATINGE CONCEITO 5","NAO")</f>
        <v>NAO</v>
      </c>
      <c r="BC45" s="177"/>
      <c r="BD45" s="177"/>
      <c r="BE45" s="177"/>
      <c r="BF45" s="177"/>
      <c r="BG45" s="177"/>
      <c r="BH45" s="177"/>
      <c r="BW45" s="174"/>
      <c r="BX45" s="69" t="s">
        <v>61</v>
      </c>
      <c r="BY45" s="60"/>
      <c r="BZ45" s="60"/>
      <c r="CA45" s="61">
        <f>QUARTILE(CC3:CC32,3)</f>
        <v>300</v>
      </c>
      <c r="CB45" s="123">
        <v>0.3</v>
      </c>
      <c r="CC45" s="60">
        <f>PERCENTILE($CC$1:$CC32,0.3)</f>
        <v>137</v>
      </c>
    </row>
    <row r="46" spans="1:107" ht="15.75" thickBot="1">
      <c r="BW46" s="175"/>
      <c r="BX46" s="73" t="s">
        <v>62</v>
      </c>
      <c r="BY46" s="62"/>
      <c r="BZ46" s="62"/>
      <c r="CA46" s="63">
        <f>QUARTILE(CC3:CC32,4)</f>
        <v>665</v>
      </c>
    </row>
    <row r="47" spans="1:107" ht="15.75" thickBot="1"/>
    <row r="48" spans="1:107" ht="15.75" thickBot="1">
      <c r="AY48" s="153" t="s">
        <v>63</v>
      </c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5"/>
    </row>
    <row r="49" spans="51:74" ht="15.75" thickBot="1">
      <c r="AY49" s="74"/>
      <c r="AZ49" s="58"/>
      <c r="BA49" s="1" t="s">
        <v>64</v>
      </c>
      <c r="BB49" s="52"/>
      <c r="BC49" s="52"/>
      <c r="BD49" s="52" t="s">
        <v>65</v>
      </c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8"/>
    </row>
    <row r="50" spans="51:74" ht="15.75" thickBot="1">
      <c r="AY50" s="1" t="s">
        <v>66</v>
      </c>
      <c r="AZ50" s="58"/>
      <c r="BA50" s="156">
        <f>AZ34-COUNTIF(CE3:CE32,"=NAO")</f>
        <v>12</v>
      </c>
      <c r="BB50" s="157"/>
      <c r="BC50" s="89"/>
      <c r="BD50" s="158">
        <f>(BA50/G39)*100</f>
        <v>66.666666666666657</v>
      </c>
      <c r="BE50" s="159"/>
      <c r="BF50" s="160"/>
      <c r="BG50" s="88"/>
      <c r="BH50" s="52" t="str">
        <f>IF(BD50&gt;=80,"ATINGEM CONCEITO 3","NAO")</f>
        <v>NAO</v>
      </c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8"/>
    </row>
    <row r="51" spans="51:74" ht="15.75" thickBot="1">
      <c r="AY51" s="1" t="s">
        <v>67</v>
      </c>
      <c r="AZ51" s="58"/>
      <c r="BA51" s="156">
        <f>AZ34-COUNTIF(CG3:CG32,"=NAO")</f>
        <v>10</v>
      </c>
      <c r="BB51" s="157"/>
      <c r="BC51" s="89"/>
      <c r="BD51" s="158">
        <f>(BA51/G39)*100</f>
        <v>55.555555555555557</v>
      </c>
      <c r="BE51" s="159"/>
      <c r="BF51" s="160"/>
      <c r="BG51" s="88"/>
      <c r="BH51" s="52" t="str">
        <f>IF(BD51&gt;=80," ATINGEM CONCEITO 4","NAO")</f>
        <v>NAO</v>
      </c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8"/>
    </row>
    <row r="52" spans="51:74" ht="15.75" thickBot="1">
      <c r="AY52" s="161" t="s">
        <v>68</v>
      </c>
      <c r="AZ52" s="162"/>
      <c r="BA52" s="156">
        <f>AZ34-COUNTIF(CI3:CI32,"=NAO")</f>
        <v>9</v>
      </c>
      <c r="BB52" s="157"/>
      <c r="BC52" s="89"/>
      <c r="BD52" s="158">
        <f>(BA52/G39)*100</f>
        <v>50</v>
      </c>
      <c r="BE52" s="159"/>
      <c r="BF52" s="160"/>
      <c r="BG52" s="88"/>
      <c r="BH52" s="52" t="str">
        <f>IF(BD52&gt;=80,"ATINGEM CONCEITO 5","NAO")</f>
        <v>NAO</v>
      </c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8"/>
    </row>
    <row r="54" spans="51:74" ht="15.75" thickBot="1"/>
    <row r="55" spans="51:74" ht="15.75" thickBot="1">
      <c r="AY55" s="163" t="s">
        <v>69</v>
      </c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5"/>
    </row>
    <row r="56" spans="51:74" ht="15.75" thickBot="1">
      <c r="AY56" t="s">
        <v>45</v>
      </c>
      <c r="AZ56">
        <f>G39</f>
        <v>18</v>
      </c>
      <c r="BA56" s="75" t="s">
        <v>8</v>
      </c>
      <c r="BB56" s="76" t="s">
        <v>9</v>
      </c>
      <c r="BC56" s="76"/>
      <c r="BD56" s="76" t="s">
        <v>10</v>
      </c>
      <c r="BE56" s="76"/>
      <c r="BF56" s="76" t="s">
        <v>11</v>
      </c>
      <c r="BG56" s="76"/>
      <c r="BH56" s="76" t="s">
        <v>12</v>
      </c>
      <c r="BI56" s="76" t="s">
        <v>13</v>
      </c>
      <c r="BJ56" s="76" t="s">
        <v>14</v>
      </c>
      <c r="BK56" s="76" t="s">
        <v>15</v>
      </c>
      <c r="BL56" s="76" t="s">
        <v>16</v>
      </c>
      <c r="BM56" s="76"/>
      <c r="BN56" s="76" t="s">
        <v>17</v>
      </c>
      <c r="BO56" s="76"/>
      <c r="BP56" s="76" t="s">
        <v>27</v>
      </c>
      <c r="BQ56" s="76" t="s">
        <v>19</v>
      </c>
      <c r="BR56" s="76" t="s">
        <v>20</v>
      </c>
      <c r="BS56" s="76"/>
      <c r="BT56" s="76" t="s">
        <v>21</v>
      </c>
      <c r="BU56" s="76"/>
      <c r="BV56" s="77" t="s">
        <v>22</v>
      </c>
    </row>
    <row r="57" spans="51:74">
      <c r="AY57" t="s">
        <v>70</v>
      </c>
      <c r="BA57">
        <f>COUNTIF(BA3:BA32,"&gt;0")</f>
        <v>0</v>
      </c>
      <c r="BB57">
        <f>COUNTIF(BB3:BB32,"&gt;0")</f>
        <v>4</v>
      </c>
      <c r="BD57">
        <f>COUNTIF(BD3:BD32,"&gt;0")</f>
        <v>18</v>
      </c>
      <c r="BF57">
        <f>COUNTIF(BF3:BF32,"&gt;0")</f>
        <v>5</v>
      </c>
      <c r="BH57">
        <f t="shared" ref="BH57:BV57" si="110">COUNTIF(BH3:BH32,"&gt;0")</f>
        <v>6</v>
      </c>
      <c r="BI57">
        <f t="shared" si="110"/>
        <v>0</v>
      </c>
      <c r="BJ57">
        <f t="shared" si="110"/>
        <v>7</v>
      </c>
      <c r="BK57">
        <f t="shared" si="110"/>
        <v>0</v>
      </c>
      <c r="BL57">
        <f t="shared" si="110"/>
        <v>0</v>
      </c>
      <c r="BM57">
        <f t="shared" si="110"/>
        <v>0</v>
      </c>
      <c r="BN57">
        <f t="shared" si="110"/>
        <v>0</v>
      </c>
      <c r="BO57">
        <f t="shared" si="110"/>
        <v>0</v>
      </c>
      <c r="BP57">
        <f t="shared" si="110"/>
        <v>0</v>
      </c>
      <c r="BQ57">
        <f t="shared" si="110"/>
        <v>0</v>
      </c>
      <c r="BR57">
        <f t="shared" si="110"/>
        <v>3</v>
      </c>
      <c r="BS57">
        <f t="shared" si="110"/>
        <v>3</v>
      </c>
      <c r="BT57">
        <f t="shared" si="110"/>
        <v>0</v>
      </c>
      <c r="BU57">
        <f t="shared" si="110"/>
        <v>1</v>
      </c>
      <c r="BV57">
        <f t="shared" si="110"/>
        <v>1</v>
      </c>
    </row>
    <row r="58" spans="51:74">
      <c r="AY58" t="s">
        <v>71</v>
      </c>
      <c r="BA58" s="78">
        <f>BA57/$AZ$56*100</f>
        <v>0</v>
      </c>
      <c r="BB58" s="78">
        <f t="shared" ref="BB58:BV58" si="111">BB57/$AZ$56*100</f>
        <v>22.222222222222221</v>
      </c>
      <c r="BC58" s="78"/>
      <c r="BD58" s="78">
        <f t="shared" si="111"/>
        <v>100</v>
      </c>
      <c r="BE58" s="78"/>
      <c r="BF58" s="78">
        <f t="shared" si="111"/>
        <v>27.777777777777779</v>
      </c>
      <c r="BG58" s="78"/>
      <c r="BH58" s="78">
        <f t="shared" si="111"/>
        <v>33.333333333333329</v>
      </c>
      <c r="BI58" s="78">
        <f t="shared" si="111"/>
        <v>0</v>
      </c>
      <c r="BJ58" s="78">
        <f t="shared" si="111"/>
        <v>38.888888888888893</v>
      </c>
      <c r="BK58" s="78">
        <f t="shared" si="111"/>
        <v>0</v>
      </c>
      <c r="BL58" s="78">
        <f t="shared" si="111"/>
        <v>0</v>
      </c>
      <c r="BM58" s="78">
        <f t="shared" si="111"/>
        <v>0</v>
      </c>
      <c r="BN58" s="78">
        <f t="shared" si="111"/>
        <v>0</v>
      </c>
      <c r="BO58" s="78">
        <f t="shared" si="111"/>
        <v>0</v>
      </c>
      <c r="BP58" s="78">
        <f t="shared" si="111"/>
        <v>0</v>
      </c>
      <c r="BQ58" s="78">
        <f t="shared" si="111"/>
        <v>0</v>
      </c>
      <c r="BR58" s="78">
        <f t="shared" si="111"/>
        <v>16.666666666666664</v>
      </c>
      <c r="BS58" s="78">
        <f t="shared" si="111"/>
        <v>16.666666666666664</v>
      </c>
      <c r="BT58" s="78">
        <f t="shared" si="111"/>
        <v>0</v>
      </c>
      <c r="BU58" s="78">
        <f t="shared" si="111"/>
        <v>5.5555555555555554</v>
      </c>
      <c r="BV58" s="78">
        <f t="shared" si="111"/>
        <v>5.5555555555555554</v>
      </c>
    </row>
    <row r="59" spans="51:74" ht="15.75" thickBot="1">
      <c r="BA59" t="s">
        <v>29</v>
      </c>
      <c r="BK59" t="s">
        <v>52</v>
      </c>
      <c r="BQ59" t="s">
        <v>55</v>
      </c>
    </row>
    <row r="60" spans="51:74" ht="15.75" thickBot="1">
      <c r="AY60" t="s">
        <v>23</v>
      </c>
      <c r="BA60" s="148">
        <f>COUNTIF(BC3:BC32,"&gt;0")/$AZ$56*100</f>
        <v>22.222222222222221</v>
      </c>
      <c r="BB60" s="149"/>
      <c r="BC60" s="79"/>
      <c r="BJ60" t="s">
        <v>26</v>
      </c>
      <c r="BK60" s="148">
        <f>COUNTIF(BM3:BM32,"&gt;0")/$AZ$56*100</f>
        <v>0</v>
      </c>
      <c r="BL60" s="149"/>
      <c r="BM60" s="79"/>
      <c r="BP60" t="s">
        <v>28</v>
      </c>
      <c r="BQ60" s="148">
        <f>COUNTIF(BS3:BS32,"&gt;0")/$AZ$56*100</f>
        <v>16.666666666666664</v>
      </c>
      <c r="BR60" s="149"/>
      <c r="BS60" s="79"/>
    </row>
    <row r="61" spans="51:74" ht="15.75" thickBot="1">
      <c r="AY61" t="s">
        <v>24</v>
      </c>
      <c r="BA61" s="166">
        <f>COUNTIF(BE3:BE124,"&gt;0")/$AZ$56*100</f>
        <v>100</v>
      </c>
      <c r="BB61" s="167"/>
      <c r="BC61" s="167"/>
      <c r="BD61" s="168"/>
      <c r="BE61" s="79"/>
    </row>
    <row r="62" spans="51:74" ht="15.75" thickBot="1">
      <c r="AY62" t="s">
        <v>72</v>
      </c>
      <c r="BA62" s="148">
        <f>COUNTIF(BG3:BG32,"&gt;0")/$AZ$56*100</f>
        <v>105.55555555555556</v>
      </c>
      <c r="BB62" s="152"/>
      <c r="BC62" s="152"/>
      <c r="BD62" s="152"/>
      <c r="BE62" s="152"/>
      <c r="BF62" s="149"/>
      <c r="BG62" s="55"/>
    </row>
    <row r="63" spans="51:74" ht="15.75" thickBot="1"/>
    <row r="64" spans="51:74" ht="15.75" thickBot="1">
      <c r="AY64" t="s">
        <v>23</v>
      </c>
      <c r="BA64" s="148">
        <f>COUNTIF(BC3:BC32,"&gt;1")/$AZ$56*100</f>
        <v>16.666666666666664</v>
      </c>
      <c r="BB64" s="149"/>
    </row>
  </sheetData>
  <protectedRanges>
    <protectedRange password="E804" sqref="T113:AI113" name="Dados da produção_1"/>
  </protectedRanges>
  <mergeCells count="30">
    <mergeCell ref="AY38:BV38"/>
    <mergeCell ref="BW38:BX38"/>
    <mergeCell ref="E1:S1"/>
    <mergeCell ref="U1:AI1"/>
    <mergeCell ref="AK1:AY1"/>
    <mergeCell ref="BA1:BV1"/>
    <mergeCell ref="BW37:CA37"/>
    <mergeCell ref="BW39:BX39"/>
    <mergeCell ref="BW40:BX40"/>
    <mergeCell ref="BW41:BX41"/>
    <mergeCell ref="BW42:BW46"/>
    <mergeCell ref="BB43:BH43"/>
    <mergeCell ref="BB44:BH44"/>
    <mergeCell ref="BB45:BH45"/>
    <mergeCell ref="BA64:BB64"/>
    <mergeCell ref="CB37:CC37"/>
    <mergeCell ref="BA62:BF62"/>
    <mergeCell ref="AY48:BV48"/>
    <mergeCell ref="BA50:BB50"/>
    <mergeCell ref="BD50:BF50"/>
    <mergeCell ref="BA51:BB51"/>
    <mergeCell ref="BD51:BF51"/>
    <mergeCell ref="AY52:AZ52"/>
    <mergeCell ref="BA52:BB52"/>
    <mergeCell ref="BD52:BF52"/>
    <mergeCell ref="AY55:BV55"/>
    <mergeCell ref="BA60:BB60"/>
    <mergeCell ref="BK60:BL60"/>
    <mergeCell ref="BQ60:BR60"/>
    <mergeCell ref="BA61:BD61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DS48"/>
  <sheetViews>
    <sheetView workbookViewId="0">
      <selection activeCell="G22" sqref="G22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0">
        <v>2010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57"/>
      <c r="T1" s="86"/>
      <c r="U1" s="154">
        <v>2011</v>
      </c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5"/>
      <c r="AJ1" s="2"/>
      <c r="AK1" s="181">
        <v>2012</v>
      </c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2"/>
      <c r="AZ1" s="3"/>
      <c r="BA1" s="183" t="s">
        <v>0</v>
      </c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4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7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RESUMOS!R3</f>
        <v>220</v>
      </c>
      <c r="CG2">
        <f>RESUMOS!S3</f>
        <v>280</v>
      </c>
      <c r="CI2">
        <f>RESUMOS!T3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2" t="s">
        <v>166</v>
      </c>
      <c r="B3" s="95">
        <v>1</v>
      </c>
      <c r="C3" s="94" t="s">
        <v>167</v>
      </c>
      <c r="D3" s="80" t="s">
        <v>36</v>
      </c>
      <c r="E3" s="97"/>
      <c r="F3" s="97"/>
      <c r="G3" s="97">
        <v>2</v>
      </c>
      <c r="H3" s="97"/>
      <c r="I3" s="97"/>
      <c r="J3" s="97"/>
      <c r="K3" s="97">
        <v>1</v>
      </c>
      <c r="L3" s="97"/>
      <c r="M3" s="97"/>
      <c r="N3" s="97"/>
      <c r="O3" s="97"/>
      <c r="P3" s="97"/>
      <c r="Q3" s="97"/>
      <c r="R3" s="81"/>
      <c r="S3" s="97"/>
      <c r="T3" s="48" t="s">
        <v>36</v>
      </c>
      <c r="U3" s="81"/>
      <c r="V3" s="97"/>
      <c r="W3" s="97">
        <v>1</v>
      </c>
      <c r="X3" s="97">
        <v>1</v>
      </c>
      <c r="Y3" s="97"/>
      <c r="Z3" s="97"/>
      <c r="AA3" s="97"/>
      <c r="AB3" s="97"/>
      <c r="AC3" s="81"/>
      <c r="AD3" s="81"/>
      <c r="AE3" s="81"/>
      <c r="AF3" s="113"/>
      <c r="AG3" s="113">
        <v>1</v>
      </c>
      <c r="AH3" s="113"/>
      <c r="AI3" s="113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6" si="0">SUM(E3,U3,AK3)</f>
        <v>0</v>
      </c>
      <c r="BB3" s="29">
        <f t="shared" si="0"/>
        <v>0</v>
      </c>
      <c r="BC3" s="29">
        <f>SUM(BA3:BB3)</f>
        <v>0</v>
      </c>
      <c r="BD3" s="29">
        <f t="shared" ref="BD3:BD16" si="1">SUM(G3,W3,AM3)</f>
        <v>3</v>
      </c>
      <c r="BE3" s="29">
        <f>SUM(BC3:BD3)</f>
        <v>3</v>
      </c>
      <c r="BF3" s="29">
        <f t="shared" ref="BF3:BF16" si="2">SUM(H3,X3,AN3)</f>
        <v>1</v>
      </c>
      <c r="BG3" s="29">
        <f>BA3+BB3+BD3+BF3</f>
        <v>4</v>
      </c>
      <c r="BH3" s="29">
        <f t="shared" ref="BH3:BJ16" si="3">SUM(I3,Y3,AO3)</f>
        <v>0</v>
      </c>
      <c r="BI3" s="29">
        <f t="shared" si="3"/>
        <v>0</v>
      </c>
      <c r="BJ3" s="29">
        <f t="shared" si="3"/>
        <v>1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6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1</v>
      </c>
      <c r="BS3" s="29">
        <f>SUM(BQ3:BR3)</f>
        <v>1</v>
      </c>
      <c r="BT3" s="29">
        <f t="shared" ref="BT3:BU16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220</v>
      </c>
      <c r="BY3" s="29">
        <f>IF(BI3&gt;3,30,BI3*10)</f>
        <v>0</v>
      </c>
      <c r="BZ3" s="29">
        <f>IF(BJ3&gt;3,15,BJ3*5)</f>
        <v>5</v>
      </c>
      <c r="CA3" s="29">
        <f>(BK3*200)+(BL3*100)+(BN3*50)+(BP3*20)</f>
        <v>0</v>
      </c>
      <c r="CB3" s="29">
        <f>(BQ3*100)+(BR3*50)+(BT3*25)+(BV3*10)</f>
        <v>50</v>
      </c>
      <c r="CC3" s="30">
        <f>IF(AZ3&gt;0,SUM(BX3:CB3),"")</f>
        <v>275</v>
      </c>
      <c r="CD3" s="122">
        <f t="shared" ref="CD3:CD16" si="6">$CC3-(($CE$2/3)*$AZ3)</f>
        <v>128.33333333333334</v>
      </c>
      <c r="CE3" s="22">
        <f>IF(AZ3=0," ",IF(CD3&gt;=0,3,"NAO"))</f>
        <v>3</v>
      </c>
      <c r="CF3" s="122">
        <f t="shared" ref="CF3:CF16" si="7">$CC3-(($CG$2/3)*$AZ3)</f>
        <v>88.333333333333343</v>
      </c>
      <c r="CG3" s="22">
        <f>IF(AZ3=0," ",IF(CF3&gt;=0,4,"NAO"))</f>
        <v>4</v>
      </c>
      <c r="CH3" s="122">
        <f t="shared" ref="CH3:CH16" si="8">$CC3-(($CI$2/3)*$AZ3)</f>
        <v>48.333333333333343</v>
      </c>
      <c r="CI3" s="22">
        <f>IF(AZ3=0," ",IF(CH3&gt;=0,5,"NAO"))</f>
        <v>5</v>
      </c>
      <c r="CK3" s="22">
        <f t="shared" ref="CK3:CK16" si="9">(CC3/(SUM($CC$3:$CC$16))*100)</f>
        <v>5.8078141499472018</v>
      </c>
      <c r="CM3" s="22">
        <f t="shared" ref="CM3:CM16" si="10">BA3/(SUM(BA$3:BA$16)/100)</f>
        <v>0</v>
      </c>
      <c r="CN3" s="22">
        <f t="shared" ref="CN3:CN16" si="11">BB3/(SUM(BB$3:BB$16)/100)</f>
        <v>0</v>
      </c>
      <c r="CO3" s="22">
        <f t="shared" ref="CO3:CO16" si="12">BD3/(SUM(BD$3:BD$16)/100)</f>
        <v>7.3170731707317076</v>
      </c>
      <c r="CP3" s="22">
        <f t="shared" ref="CP3:CP16" si="13">BF3/(SUM(BF$3:BF$16)/100)</f>
        <v>5.2631578947368425</v>
      </c>
      <c r="CQ3" s="22">
        <f t="shared" ref="CQ3:CQ16" si="14">BH3/(SUM(BH$3:BH$16)/100)</f>
        <v>0</v>
      </c>
      <c r="CR3" s="22">
        <f t="shared" ref="CR3:CR16" si="15">BI3/(SUM(BI$3:BI$16)/100)</f>
        <v>0</v>
      </c>
      <c r="CS3" s="22">
        <f t="shared" ref="CS3:CS16" si="16">BJ3/(SUM(BJ$3:BJ$16)/100)</f>
        <v>25</v>
      </c>
      <c r="CT3" s="22" t="e">
        <f t="shared" ref="CT3:CT16" si="17">BK3/(SUM(BK$3:BK$16)/100)</f>
        <v>#DIV/0!</v>
      </c>
      <c r="CU3" s="22" t="e">
        <f t="shared" ref="CU3:CU16" si="18">BL3/(SUM(BL$3:BL$16)/100)</f>
        <v>#DIV/0!</v>
      </c>
      <c r="CV3" s="22" t="e">
        <f t="shared" ref="CV3:CV16" si="19">BN3/(SUM(BN$3:BN$16)/100)</f>
        <v>#DIV/0!</v>
      </c>
      <c r="CW3" s="22" t="e">
        <f t="shared" ref="CW3:CW16" si="20">BO3/(SUM(BO$3:BO$16)/100)</f>
        <v>#DIV/0!</v>
      </c>
      <c r="CX3" s="22" t="e">
        <f t="shared" ref="CX3:CX16" si="21">BP3/(SUM(BP$3:BP$16)/100)</f>
        <v>#DIV/0!</v>
      </c>
      <c r="CY3" s="22">
        <f t="shared" ref="CY3:CY16" si="22">BQ3/(SUM(BQ$3:BQ$16)/100)</f>
        <v>0</v>
      </c>
      <c r="CZ3" s="22">
        <f t="shared" ref="CZ3:CZ16" si="23">BR3/(SUM(BR$3:BR$16)/100)</f>
        <v>25</v>
      </c>
      <c r="DA3" s="22">
        <f t="shared" ref="DA3:DA16" si="24">BT3/(SUM(BT$3:BT$16)/100)</f>
        <v>0</v>
      </c>
      <c r="DB3" s="22">
        <f t="shared" ref="DB3:DB16" si="25">BU3/(SUM(BU$3:BU$16)/100)</f>
        <v>0</v>
      </c>
      <c r="DC3" s="22">
        <f t="shared" ref="DC3:DC16" si="26">BV3/(SUM(BV$3:BV$16)/100)</f>
        <v>0</v>
      </c>
      <c r="DE3" s="22">
        <f>COUNTIF(BA3,"&lt;&gt;0")</f>
        <v>0</v>
      </c>
      <c r="DF3" s="22">
        <f>COUNTIF(BB3,"&lt;&gt;0")</f>
        <v>0</v>
      </c>
      <c r="DG3" s="22">
        <f>COUNTIF(BD3,"&lt;&gt;0")</f>
        <v>1</v>
      </c>
      <c r="DH3" s="22">
        <f>COUNTIF(BF3,"&lt;&gt;0")</f>
        <v>1</v>
      </c>
      <c r="DI3" s="22">
        <f t="shared" ref="DI3:DM16" si="27">COUNTIF(BH3,"&lt;&gt;0")</f>
        <v>0</v>
      </c>
      <c r="DJ3" s="22">
        <f t="shared" si="27"/>
        <v>0</v>
      </c>
      <c r="DK3" s="22">
        <f t="shared" si="27"/>
        <v>1</v>
      </c>
      <c r="DL3" s="22">
        <f t="shared" si="27"/>
        <v>0</v>
      </c>
      <c r="DM3" s="22">
        <f t="shared" si="27"/>
        <v>0</v>
      </c>
      <c r="DN3" s="22">
        <f t="shared" ref="DN3:DN16" si="28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1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2" t="s">
        <v>166</v>
      </c>
      <c r="B4" s="95">
        <v>2</v>
      </c>
      <c r="C4" s="95" t="s">
        <v>168</v>
      </c>
      <c r="D4" s="80" t="s">
        <v>36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41">
        <v>1</v>
      </c>
      <c r="S4" s="98"/>
      <c r="T4" s="48" t="s">
        <v>36</v>
      </c>
      <c r="U4" s="31"/>
      <c r="V4" s="98"/>
      <c r="W4" s="98">
        <v>3</v>
      </c>
      <c r="X4" s="98">
        <v>1</v>
      </c>
      <c r="Y4" s="98"/>
      <c r="Z4" s="98"/>
      <c r="AA4" s="98"/>
      <c r="AB4" s="98"/>
      <c r="AC4" s="31"/>
      <c r="AD4" s="31"/>
      <c r="AE4" s="31"/>
      <c r="AF4" s="115">
        <v>1</v>
      </c>
      <c r="AG4" s="115">
        <v>1</v>
      </c>
      <c r="AH4" s="115"/>
      <c r="AI4" s="115"/>
      <c r="AJ4" s="48"/>
      <c r="AK4" s="90"/>
      <c r="AL4" s="91"/>
      <c r="AM4" s="91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6" si="29">COUNTIF(D4:AY4,"P")</f>
        <v>2</v>
      </c>
      <c r="BA4" s="28">
        <f t="shared" si="0"/>
        <v>0</v>
      </c>
      <c r="BB4" s="29">
        <f t="shared" si="0"/>
        <v>0</v>
      </c>
      <c r="BC4" s="29">
        <f t="shared" ref="BC4:BC16" si="30">SUM(BA4:BB4)</f>
        <v>0</v>
      </c>
      <c r="BD4" s="29">
        <f t="shared" si="1"/>
        <v>3</v>
      </c>
      <c r="BE4" s="29">
        <f t="shared" ref="BE4:BE16" si="31">SUM(BC4:BD4)</f>
        <v>3</v>
      </c>
      <c r="BF4" s="29">
        <f t="shared" si="2"/>
        <v>1</v>
      </c>
      <c r="BG4" s="29">
        <f t="shared" ref="BG4:BG16" si="32">BA4+BB4+BD4+BF4</f>
        <v>4</v>
      </c>
      <c r="BH4" s="29">
        <f t="shared" si="3"/>
        <v>0</v>
      </c>
      <c r="BI4" s="29">
        <f t="shared" si="3"/>
        <v>0</v>
      </c>
      <c r="BJ4" s="29">
        <f t="shared" si="3"/>
        <v>0</v>
      </c>
      <c r="BK4" s="29">
        <f t="shared" ref="BK4:BL16" si="33">SUM(AR4,AB4,L4)</f>
        <v>0</v>
      </c>
      <c r="BL4" s="29">
        <f t="shared" si="33"/>
        <v>0</v>
      </c>
      <c r="BM4" s="29">
        <f t="shared" ref="BM4:BM16" si="34">SUM(BK4:BL4)</f>
        <v>0</v>
      </c>
      <c r="BN4" s="29">
        <f t="shared" si="4"/>
        <v>0</v>
      </c>
      <c r="BO4" s="29">
        <f t="shared" si="4"/>
        <v>0</v>
      </c>
      <c r="BP4" s="29">
        <f t="shared" ref="BP4:BP16" si="35">IF(BO4&gt;=3,3,BO4)</f>
        <v>0</v>
      </c>
      <c r="BQ4" s="29">
        <f t="shared" ref="BQ4:BR16" si="36">SUM(AV4,AF4,P4)</f>
        <v>1</v>
      </c>
      <c r="BR4" s="29">
        <f t="shared" si="36"/>
        <v>1</v>
      </c>
      <c r="BS4" s="29">
        <f t="shared" ref="BS4:BS16" si="37">SUM(BQ4:BR4)</f>
        <v>2</v>
      </c>
      <c r="BT4" s="29">
        <f t="shared" si="5"/>
        <v>1</v>
      </c>
      <c r="BU4" s="30">
        <f t="shared" si="5"/>
        <v>0</v>
      </c>
      <c r="BV4" s="30">
        <f t="shared" ref="BV4:BV16" si="38">IF(BU4&gt;=3,3,BU4)</f>
        <v>0</v>
      </c>
      <c r="BX4" s="28">
        <f t="shared" ref="BX4:BX16" si="39">(BA4*100)+(BB4*80)+(BD4*60)+(BF4*40)+(BH4*20)</f>
        <v>220</v>
      </c>
      <c r="BY4" s="29">
        <f t="shared" ref="BY4:BY16" si="40">IF(BI4&gt;3,30,BI4*10)</f>
        <v>0</v>
      </c>
      <c r="BZ4" s="29">
        <f t="shared" ref="BZ4:BZ16" si="41">IF(BJ4&gt;3,15,BJ4*5)</f>
        <v>0</v>
      </c>
      <c r="CA4" s="29">
        <f t="shared" ref="CA4:CA16" si="42">(BK4*200)+(BL4*100)+(BN4*50)+(BP4*20)</f>
        <v>0</v>
      </c>
      <c r="CB4" s="29">
        <f t="shared" ref="CB4:CB16" si="43">(BQ4*100)+(BR4*50)+(BT4*25)+(BV4*10)</f>
        <v>175</v>
      </c>
      <c r="CC4" s="30">
        <f t="shared" ref="CC4:CC16" si="44">IF(AZ4&gt;0,SUM(BX4:CB4),"")</f>
        <v>395</v>
      </c>
      <c r="CD4" s="122">
        <f t="shared" si="6"/>
        <v>248.33333333333334</v>
      </c>
      <c r="CE4" s="22">
        <f t="shared" ref="CE4:CE16" si="45">IF(AZ4=0," ",IF(CD4&gt;=0,3,"NAO"))</f>
        <v>3</v>
      </c>
      <c r="CF4" s="122">
        <f t="shared" si="7"/>
        <v>208.33333333333334</v>
      </c>
      <c r="CG4" s="22">
        <f t="shared" ref="CG4:CG16" si="46">IF(AZ4=0," ",IF(CF4&gt;=0,4,"NAO"))</f>
        <v>4</v>
      </c>
      <c r="CH4" s="122">
        <f t="shared" si="8"/>
        <v>168.33333333333334</v>
      </c>
      <c r="CI4" s="22">
        <f t="shared" ref="CI4:CI16" si="47">IF(AZ4=0," ",IF(CH4&gt;=0,5,"NAO"))</f>
        <v>5</v>
      </c>
      <c r="CK4" s="22">
        <f t="shared" si="9"/>
        <v>8.3421330517423442</v>
      </c>
      <c r="CM4" s="22">
        <f t="shared" si="10"/>
        <v>0</v>
      </c>
      <c r="CN4" s="22">
        <f t="shared" si="11"/>
        <v>0</v>
      </c>
      <c r="CO4" s="22">
        <f t="shared" si="12"/>
        <v>7.3170731707317076</v>
      </c>
      <c r="CP4" s="22">
        <f t="shared" si="13"/>
        <v>5.2631578947368425</v>
      </c>
      <c r="CQ4" s="22">
        <f t="shared" si="14"/>
        <v>0</v>
      </c>
      <c r="CR4" s="22">
        <f t="shared" si="15"/>
        <v>0</v>
      </c>
      <c r="CS4" s="22">
        <f t="shared" si="16"/>
        <v>0</v>
      </c>
      <c r="CT4" s="22" t="e">
        <f t="shared" si="17"/>
        <v>#DIV/0!</v>
      </c>
      <c r="CU4" s="22" t="e">
        <f t="shared" si="18"/>
        <v>#DIV/0!</v>
      </c>
      <c r="CV4" s="22" t="e">
        <f t="shared" si="19"/>
        <v>#DIV/0!</v>
      </c>
      <c r="CW4" s="22" t="e">
        <f t="shared" si="20"/>
        <v>#DIV/0!</v>
      </c>
      <c r="CX4" s="22" t="e">
        <f t="shared" si="21"/>
        <v>#DIV/0!</v>
      </c>
      <c r="CY4" s="22">
        <f t="shared" si="22"/>
        <v>100</v>
      </c>
      <c r="CZ4" s="22">
        <f t="shared" si="23"/>
        <v>25</v>
      </c>
      <c r="DA4" s="22">
        <f t="shared" si="24"/>
        <v>20</v>
      </c>
      <c r="DB4" s="22">
        <f t="shared" si="25"/>
        <v>0</v>
      </c>
      <c r="DC4" s="22">
        <f t="shared" si="26"/>
        <v>0</v>
      </c>
      <c r="DE4" s="22">
        <f t="shared" ref="DE4:DF16" si="48">COUNTIF(BA4,"&lt;&gt;0")</f>
        <v>0</v>
      </c>
      <c r="DF4" s="22">
        <f t="shared" si="48"/>
        <v>0</v>
      </c>
      <c r="DG4" s="22">
        <f t="shared" ref="DG4:DG16" si="49">COUNTIF(BD4,"&lt;&gt;0")</f>
        <v>1</v>
      </c>
      <c r="DH4" s="22">
        <f t="shared" ref="DH4:DH16" si="50">COUNTIF(BF4,"&lt;&gt;0")</f>
        <v>1</v>
      </c>
      <c r="DI4" s="22">
        <f t="shared" si="27"/>
        <v>0</v>
      </c>
      <c r="DJ4" s="22">
        <f t="shared" si="27"/>
        <v>0</v>
      </c>
      <c r="DK4" s="22">
        <f t="shared" si="27"/>
        <v>0</v>
      </c>
      <c r="DL4" s="22">
        <f t="shared" si="27"/>
        <v>0</v>
      </c>
      <c r="DM4" s="22">
        <f t="shared" si="27"/>
        <v>0</v>
      </c>
      <c r="DN4" s="22">
        <f t="shared" si="28"/>
        <v>0</v>
      </c>
      <c r="DO4" s="22">
        <f t="shared" ref="DO4:DQ16" si="51">COUNTIF(BP4,"&lt;&gt;0")</f>
        <v>0</v>
      </c>
      <c r="DP4" s="22">
        <f t="shared" si="51"/>
        <v>1</v>
      </c>
      <c r="DQ4" s="22">
        <f t="shared" si="51"/>
        <v>1</v>
      </c>
      <c r="DR4" s="22">
        <f t="shared" ref="DR4:DR16" si="52">COUNTIF(BT4,"&lt;&gt;0")</f>
        <v>1</v>
      </c>
      <c r="DS4" s="22">
        <f t="shared" ref="DS4:DS16" si="53">COUNTIF(BV4,"&lt;&gt;0")</f>
        <v>0</v>
      </c>
    </row>
    <row r="5" spans="1:123" s="22" customFormat="1" ht="15.75" thickBot="1">
      <c r="A5" s="102" t="s">
        <v>166</v>
      </c>
      <c r="B5" s="95">
        <v>3</v>
      </c>
      <c r="C5" s="95" t="s">
        <v>169</v>
      </c>
      <c r="D5" s="80" t="s">
        <v>36</v>
      </c>
      <c r="E5" s="98"/>
      <c r="F5" s="98">
        <v>1</v>
      </c>
      <c r="G5" s="98">
        <v>6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41"/>
      <c r="S5" s="98"/>
      <c r="T5" s="48" t="s">
        <v>36</v>
      </c>
      <c r="U5" s="31"/>
      <c r="V5" s="98"/>
      <c r="W5" s="98">
        <v>1</v>
      </c>
      <c r="X5" s="98"/>
      <c r="Y5" s="98"/>
      <c r="Z5" s="98"/>
      <c r="AA5" s="98"/>
      <c r="AB5" s="98"/>
      <c r="AC5" s="31"/>
      <c r="AD5" s="31"/>
      <c r="AE5" s="31"/>
      <c r="AF5" s="115"/>
      <c r="AG5" s="115">
        <v>1</v>
      </c>
      <c r="AH5" s="115"/>
      <c r="AI5" s="115"/>
      <c r="AJ5" s="48"/>
      <c r="AK5" s="92"/>
      <c r="AL5" s="93"/>
      <c r="AM5" s="83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29"/>
        <v>2</v>
      </c>
      <c r="BA5" s="28">
        <f t="shared" si="0"/>
        <v>0</v>
      </c>
      <c r="BB5" s="29">
        <f t="shared" si="0"/>
        <v>1</v>
      </c>
      <c r="BC5" s="29">
        <f t="shared" si="30"/>
        <v>1</v>
      </c>
      <c r="BD5" s="29">
        <f t="shared" si="1"/>
        <v>7</v>
      </c>
      <c r="BE5" s="29">
        <f t="shared" si="31"/>
        <v>8</v>
      </c>
      <c r="BF5" s="29">
        <f t="shared" si="2"/>
        <v>0</v>
      </c>
      <c r="BG5" s="29">
        <f t="shared" si="32"/>
        <v>8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33"/>
        <v>0</v>
      </c>
      <c r="BL5" s="29">
        <f t="shared" si="33"/>
        <v>0</v>
      </c>
      <c r="BM5" s="29">
        <f t="shared" si="34"/>
        <v>0</v>
      </c>
      <c r="BN5" s="29">
        <f t="shared" si="4"/>
        <v>0</v>
      </c>
      <c r="BO5" s="29">
        <f t="shared" si="4"/>
        <v>0</v>
      </c>
      <c r="BP5" s="29">
        <f t="shared" si="35"/>
        <v>0</v>
      </c>
      <c r="BQ5" s="29">
        <f t="shared" si="36"/>
        <v>0</v>
      </c>
      <c r="BR5" s="29">
        <f t="shared" si="36"/>
        <v>1</v>
      </c>
      <c r="BS5" s="29">
        <f t="shared" si="37"/>
        <v>1</v>
      </c>
      <c r="BT5" s="29">
        <f t="shared" si="5"/>
        <v>0</v>
      </c>
      <c r="BU5" s="30">
        <f t="shared" si="5"/>
        <v>0</v>
      </c>
      <c r="BV5" s="30">
        <f t="shared" si="38"/>
        <v>0</v>
      </c>
      <c r="BX5" s="28">
        <f t="shared" si="39"/>
        <v>500</v>
      </c>
      <c r="BY5" s="29">
        <f t="shared" si="40"/>
        <v>0</v>
      </c>
      <c r="BZ5" s="29">
        <f t="shared" si="41"/>
        <v>0</v>
      </c>
      <c r="CA5" s="29">
        <f t="shared" si="42"/>
        <v>0</v>
      </c>
      <c r="CB5" s="29">
        <f t="shared" si="43"/>
        <v>50</v>
      </c>
      <c r="CC5" s="30">
        <f t="shared" si="44"/>
        <v>550</v>
      </c>
      <c r="CD5" s="122">
        <f t="shared" si="6"/>
        <v>403.33333333333337</v>
      </c>
      <c r="CE5" s="22">
        <f t="shared" si="45"/>
        <v>3</v>
      </c>
      <c r="CF5" s="122">
        <f t="shared" si="7"/>
        <v>363.33333333333337</v>
      </c>
      <c r="CG5" s="22">
        <f t="shared" si="46"/>
        <v>4</v>
      </c>
      <c r="CH5" s="122">
        <f t="shared" si="8"/>
        <v>323.33333333333337</v>
      </c>
      <c r="CI5" s="22">
        <f t="shared" si="47"/>
        <v>5</v>
      </c>
      <c r="CK5" s="22">
        <f t="shared" si="9"/>
        <v>11.615628299894404</v>
      </c>
      <c r="CM5" s="22">
        <f t="shared" si="10"/>
        <v>0</v>
      </c>
      <c r="CN5" s="22">
        <f t="shared" si="11"/>
        <v>9.0909090909090917</v>
      </c>
      <c r="CO5" s="22">
        <f t="shared" si="12"/>
        <v>17.073170731707318</v>
      </c>
      <c r="CP5" s="22">
        <f t="shared" si="13"/>
        <v>0</v>
      </c>
      <c r="CQ5" s="22">
        <f t="shared" si="14"/>
        <v>0</v>
      </c>
      <c r="CR5" s="22">
        <f t="shared" si="15"/>
        <v>0</v>
      </c>
      <c r="CS5" s="22">
        <f t="shared" si="16"/>
        <v>0</v>
      </c>
      <c r="CT5" s="22" t="e">
        <f t="shared" si="17"/>
        <v>#DIV/0!</v>
      </c>
      <c r="CU5" s="22" t="e">
        <f t="shared" si="18"/>
        <v>#DIV/0!</v>
      </c>
      <c r="CV5" s="22" t="e">
        <f t="shared" si="19"/>
        <v>#DIV/0!</v>
      </c>
      <c r="CW5" s="22" t="e">
        <f t="shared" si="20"/>
        <v>#DIV/0!</v>
      </c>
      <c r="CX5" s="22" t="e">
        <f t="shared" si="21"/>
        <v>#DIV/0!</v>
      </c>
      <c r="CY5" s="22">
        <f t="shared" si="22"/>
        <v>0</v>
      </c>
      <c r="CZ5" s="22">
        <f t="shared" si="23"/>
        <v>25</v>
      </c>
      <c r="DA5" s="22">
        <f t="shared" si="24"/>
        <v>0</v>
      </c>
      <c r="DB5" s="22">
        <f t="shared" si="25"/>
        <v>0</v>
      </c>
      <c r="DC5" s="22">
        <f t="shared" si="26"/>
        <v>0</v>
      </c>
      <c r="DE5" s="22">
        <f t="shared" si="48"/>
        <v>0</v>
      </c>
      <c r="DF5" s="22">
        <f t="shared" si="48"/>
        <v>1</v>
      </c>
      <c r="DG5" s="22">
        <f t="shared" si="49"/>
        <v>1</v>
      </c>
      <c r="DH5" s="22">
        <f t="shared" si="50"/>
        <v>0</v>
      </c>
      <c r="DI5" s="22">
        <f t="shared" si="27"/>
        <v>0</v>
      </c>
      <c r="DJ5" s="22">
        <f t="shared" si="27"/>
        <v>0</v>
      </c>
      <c r="DK5" s="22">
        <f t="shared" si="27"/>
        <v>0</v>
      </c>
      <c r="DL5" s="22">
        <f t="shared" si="27"/>
        <v>0</v>
      </c>
      <c r="DM5" s="22">
        <f t="shared" si="27"/>
        <v>0</v>
      </c>
      <c r="DN5" s="22">
        <f t="shared" si="28"/>
        <v>0</v>
      </c>
      <c r="DO5" s="22">
        <f t="shared" si="51"/>
        <v>0</v>
      </c>
      <c r="DP5" s="22">
        <f t="shared" si="51"/>
        <v>0</v>
      </c>
      <c r="DQ5" s="22">
        <f t="shared" si="51"/>
        <v>1</v>
      </c>
      <c r="DR5" s="22">
        <f t="shared" si="52"/>
        <v>0</v>
      </c>
      <c r="DS5" s="22">
        <f t="shared" si="53"/>
        <v>0</v>
      </c>
    </row>
    <row r="6" spans="1:123" s="22" customFormat="1" ht="15.75" thickBot="1">
      <c r="A6" s="102" t="s">
        <v>166</v>
      </c>
      <c r="B6" s="95">
        <v>4</v>
      </c>
      <c r="C6" s="95" t="s">
        <v>223</v>
      </c>
      <c r="D6" s="80" t="s">
        <v>36</v>
      </c>
      <c r="E6" s="98"/>
      <c r="F6" s="98">
        <v>3</v>
      </c>
      <c r="G6" s="98">
        <v>2</v>
      </c>
      <c r="H6" s="98">
        <v>1</v>
      </c>
      <c r="I6" s="98"/>
      <c r="J6" s="98"/>
      <c r="K6" s="98"/>
      <c r="L6" s="98"/>
      <c r="M6" s="98"/>
      <c r="N6" s="98"/>
      <c r="O6" s="98"/>
      <c r="P6" s="98"/>
      <c r="Q6" s="98"/>
      <c r="R6" s="41"/>
      <c r="S6" s="98"/>
      <c r="T6" s="48" t="s">
        <v>73</v>
      </c>
      <c r="U6" s="31"/>
      <c r="V6" s="98"/>
      <c r="W6" s="98"/>
      <c r="X6" s="98"/>
      <c r="Y6" s="98"/>
      <c r="Z6" s="98"/>
      <c r="AA6" s="98"/>
      <c r="AB6" s="98"/>
      <c r="AC6" s="31"/>
      <c r="AD6" s="31"/>
      <c r="AE6" s="31"/>
      <c r="AF6" s="115"/>
      <c r="AG6" s="115"/>
      <c r="AH6" s="115"/>
      <c r="AI6" s="115"/>
      <c r="AJ6" s="48"/>
      <c r="AK6" s="90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29"/>
        <v>1</v>
      </c>
      <c r="BA6" s="28">
        <f t="shared" si="0"/>
        <v>0</v>
      </c>
      <c r="BB6" s="29">
        <f t="shared" si="0"/>
        <v>3</v>
      </c>
      <c r="BC6" s="29">
        <f t="shared" si="30"/>
        <v>3</v>
      </c>
      <c r="BD6" s="29">
        <f t="shared" si="1"/>
        <v>2</v>
      </c>
      <c r="BE6" s="29">
        <f t="shared" si="31"/>
        <v>5</v>
      </c>
      <c r="BF6" s="29">
        <f t="shared" si="2"/>
        <v>1</v>
      </c>
      <c r="BG6" s="29">
        <f t="shared" si="32"/>
        <v>6</v>
      </c>
      <c r="BH6" s="29">
        <f t="shared" si="3"/>
        <v>0</v>
      </c>
      <c r="BI6" s="29">
        <f t="shared" si="3"/>
        <v>0</v>
      </c>
      <c r="BJ6" s="29">
        <f t="shared" si="3"/>
        <v>0</v>
      </c>
      <c r="BK6" s="29">
        <f t="shared" si="33"/>
        <v>0</v>
      </c>
      <c r="BL6" s="29">
        <f t="shared" si="33"/>
        <v>0</v>
      </c>
      <c r="BM6" s="29">
        <f t="shared" si="34"/>
        <v>0</v>
      </c>
      <c r="BN6" s="29">
        <f t="shared" si="4"/>
        <v>0</v>
      </c>
      <c r="BO6" s="29">
        <f t="shared" si="4"/>
        <v>0</v>
      </c>
      <c r="BP6" s="29">
        <f t="shared" si="35"/>
        <v>0</v>
      </c>
      <c r="BQ6" s="29">
        <f t="shared" si="36"/>
        <v>0</v>
      </c>
      <c r="BR6" s="29">
        <f t="shared" si="36"/>
        <v>0</v>
      </c>
      <c r="BS6" s="29">
        <f t="shared" si="37"/>
        <v>0</v>
      </c>
      <c r="BT6" s="29">
        <f t="shared" si="5"/>
        <v>0</v>
      </c>
      <c r="BU6" s="30">
        <f t="shared" si="5"/>
        <v>0</v>
      </c>
      <c r="BV6" s="30">
        <f t="shared" si="38"/>
        <v>0</v>
      </c>
      <c r="BX6" s="28">
        <f t="shared" si="39"/>
        <v>400</v>
      </c>
      <c r="BY6" s="29">
        <f t="shared" si="40"/>
        <v>0</v>
      </c>
      <c r="BZ6" s="29">
        <f t="shared" si="41"/>
        <v>0</v>
      </c>
      <c r="CA6" s="29">
        <f t="shared" si="42"/>
        <v>0</v>
      </c>
      <c r="CB6" s="29">
        <f t="shared" si="43"/>
        <v>0</v>
      </c>
      <c r="CC6" s="30">
        <f t="shared" si="44"/>
        <v>400</v>
      </c>
      <c r="CD6" s="122">
        <f t="shared" si="6"/>
        <v>326.66666666666669</v>
      </c>
      <c r="CE6" s="22">
        <f t="shared" si="45"/>
        <v>3</v>
      </c>
      <c r="CF6" s="122">
        <f t="shared" si="7"/>
        <v>306.66666666666669</v>
      </c>
      <c r="CG6" s="22">
        <f t="shared" si="46"/>
        <v>4</v>
      </c>
      <c r="CH6" s="122">
        <f t="shared" si="8"/>
        <v>286.66666666666669</v>
      </c>
      <c r="CI6" s="22">
        <f t="shared" si="47"/>
        <v>5</v>
      </c>
      <c r="CK6" s="22">
        <f t="shared" si="9"/>
        <v>8.4477296726504747</v>
      </c>
      <c r="CM6" s="22">
        <f t="shared" si="10"/>
        <v>0</v>
      </c>
      <c r="CN6" s="22">
        <f t="shared" si="11"/>
        <v>27.272727272727273</v>
      </c>
      <c r="CO6" s="22">
        <f t="shared" si="12"/>
        <v>4.8780487804878048</v>
      </c>
      <c r="CP6" s="22">
        <f t="shared" si="13"/>
        <v>5.2631578947368425</v>
      </c>
      <c r="CQ6" s="22">
        <f t="shared" si="14"/>
        <v>0</v>
      </c>
      <c r="CR6" s="22">
        <f t="shared" si="15"/>
        <v>0</v>
      </c>
      <c r="CS6" s="22">
        <f t="shared" si="16"/>
        <v>0</v>
      </c>
      <c r="CT6" s="22" t="e">
        <f t="shared" si="17"/>
        <v>#DIV/0!</v>
      </c>
      <c r="CU6" s="22" t="e">
        <f t="shared" si="18"/>
        <v>#DIV/0!</v>
      </c>
      <c r="CV6" s="22" t="e">
        <f t="shared" si="19"/>
        <v>#DIV/0!</v>
      </c>
      <c r="CW6" s="22" t="e">
        <f t="shared" si="20"/>
        <v>#DIV/0!</v>
      </c>
      <c r="CX6" s="22" t="e">
        <f t="shared" si="21"/>
        <v>#DIV/0!</v>
      </c>
      <c r="CY6" s="22">
        <f t="shared" si="22"/>
        <v>0</v>
      </c>
      <c r="CZ6" s="22">
        <f t="shared" si="23"/>
        <v>0</v>
      </c>
      <c r="DA6" s="22">
        <f t="shared" si="24"/>
        <v>0</v>
      </c>
      <c r="DB6" s="22">
        <f t="shared" si="25"/>
        <v>0</v>
      </c>
      <c r="DC6" s="22">
        <f t="shared" si="26"/>
        <v>0</v>
      </c>
      <c r="DE6" s="22">
        <f t="shared" si="48"/>
        <v>0</v>
      </c>
      <c r="DF6" s="22">
        <f t="shared" si="48"/>
        <v>1</v>
      </c>
      <c r="DG6" s="22">
        <f t="shared" si="49"/>
        <v>1</v>
      </c>
      <c r="DH6" s="22">
        <f t="shared" si="50"/>
        <v>1</v>
      </c>
      <c r="DI6" s="22">
        <f t="shared" si="27"/>
        <v>0</v>
      </c>
      <c r="DJ6" s="22">
        <f t="shared" si="27"/>
        <v>0</v>
      </c>
      <c r="DK6" s="22">
        <f t="shared" si="27"/>
        <v>0</v>
      </c>
      <c r="DL6" s="22">
        <f t="shared" si="27"/>
        <v>0</v>
      </c>
      <c r="DM6" s="22">
        <f t="shared" si="27"/>
        <v>0</v>
      </c>
      <c r="DN6" s="22">
        <f t="shared" si="28"/>
        <v>0</v>
      </c>
      <c r="DO6" s="22">
        <f t="shared" si="51"/>
        <v>0</v>
      </c>
      <c r="DP6" s="22">
        <f t="shared" si="51"/>
        <v>0</v>
      </c>
      <c r="DQ6" s="22">
        <f t="shared" si="51"/>
        <v>0</v>
      </c>
      <c r="DR6" s="22">
        <f t="shared" si="52"/>
        <v>0</v>
      </c>
      <c r="DS6" s="22">
        <f t="shared" si="53"/>
        <v>0</v>
      </c>
    </row>
    <row r="7" spans="1:123" s="22" customFormat="1" ht="15.75" thickBot="1">
      <c r="A7" s="102" t="s">
        <v>166</v>
      </c>
      <c r="B7" s="95">
        <v>5</v>
      </c>
      <c r="C7" s="95" t="s">
        <v>170</v>
      </c>
      <c r="D7" s="80" t="s">
        <v>36</v>
      </c>
      <c r="E7" s="98"/>
      <c r="F7" s="98">
        <v>2</v>
      </c>
      <c r="G7" s="98">
        <v>9</v>
      </c>
      <c r="H7" s="98">
        <v>4</v>
      </c>
      <c r="I7" s="98">
        <v>1</v>
      </c>
      <c r="J7" s="98">
        <v>1</v>
      </c>
      <c r="K7" s="98">
        <v>2</v>
      </c>
      <c r="L7" s="98"/>
      <c r="M7" s="98"/>
      <c r="N7" s="98"/>
      <c r="O7" s="98"/>
      <c r="P7" s="98"/>
      <c r="Q7" s="98"/>
      <c r="R7" s="41"/>
      <c r="S7" s="98"/>
      <c r="T7" s="48" t="s">
        <v>36</v>
      </c>
      <c r="U7" s="31"/>
      <c r="V7" s="99">
        <v>1</v>
      </c>
      <c r="W7" s="99">
        <v>6</v>
      </c>
      <c r="X7" s="99">
        <v>4</v>
      </c>
      <c r="Y7" s="98"/>
      <c r="Z7" s="98"/>
      <c r="AA7" s="98"/>
      <c r="AB7" s="98"/>
      <c r="AC7" s="31"/>
      <c r="AD7" s="31"/>
      <c r="AE7" s="31"/>
      <c r="AF7" s="115"/>
      <c r="AG7" s="115"/>
      <c r="AH7" s="115">
        <v>1</v>
      </c>
      <c r="AI7" s="115"/>
      <c r="AJ7" s="48"/>
      <c r="AK7" s="90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29"/>
        <v>2</v>
      </c>
      <c r="BA7" s="28">
        <f t="shared" si="0"/>
        <v>0</v>
      </c>
      <c r="BB7" s="29">
        <f t="shared" si="0"/>
        <v>3</v>
      </c>
      <c r="BC7" s="29">
        <f t="shared" si="30"/>
        <v>3</v>
      </c>
      <c r="BD7" s="29">
        <f t="shared" si="1"/>
        <v>15</v>
      </c>
      <c r="BE7" s="29">
        <f t="shared" si="31"/>
        <v>18</v>
      </c>
      <c r="BF7" s="29">
        <f t="shared" si="2"/>
        <v>8</v>
      </c>
      <c r="BG7" s="29">
        <f t="shared" si="32"/>
        <v>26</v>
      </c>
      <c r="BH7" s="29">
        <f t="shared" si="3"/>
        <v>1</v>
      </c>
      <c r="BI7" s="29">
        <f t="shared" si="3"/>
        <v>1</v>
      </c>
      <c r="BJ7" s="29">
        <f t="shared" si="3"/>
        <v>2</v>
      </c>
      <c r="BK7" s="29">
        <f t="shared" si="33"/>
        <v>0</v>
      </c>
      <c r="BL7" s="29">
        <f t="shared" si="33"/>
        <v>0</v>
      </c>
      <c r="BM7" s="29">
        <f t="shared" si="34"/>
        <v>0</v>
      </c>
      <c r="BN7" s="29">
        <f t="shared" si="4"/>
        <v>0</v>
      </c>
      <c r="BO7" s="29">
        <f t="shared" si="4"/>
        <v>0</v>
      </c>
      <c r="BP7" s="29">
        <f t="shared" si="35"/>
        <v>0</v>
      </c>
      <c r="BQ7" s="29">
        <f t="shared" si="36"/>
        <v>0</v>
      </c>
      <c r="BR7" s="29">
        <f t="shared" si="36"/>
        <v>0</v>
      </c>
      <c r="BS7" s="29">
        <f t="shared" si="37"/>
        <v>0</v>
      </c>
      <c r="BT7" s="29">
        <f t="shared" si="5"/>
        <v>1</v>
      </c>
      <c r="BU7" s="30">
        <f t="shared" si="5"/>
        <v>0</v>
      </c>
      <c r="BV7" s="30">
        <f t="shared" si="38"/>
        <v>0</v>
      </c>
      <c r="BX7" s="28">
        <f t="shared" si="39"/>
        <v>1480</v>
      </c>
      <c r="BY7" s="29">
        <f t="shared" si="40"/>
        <v>10</v>
      </c>
      <c r="BZ7" s="29">
        <f t="shared" si="41"/>
        <v>10</v>
      </c>
      <c r="CA7" s="29">
        <f t="shared" si="42"/>
        <v>0</v>
      </c>
      <c r="CB7" s="29">
        <f t="shared" si="43"/>
        <v>25</v>
      </c>
      <c r="CC7" s="30">
        <f t="shared" si="44"/>
        <v>1525</v>
      </c>
      <c r="CD7" s="122">
        <f t="shared" si="6"/>
        <v>1378.3333333333333</v>
      </c>
      <c r="CE7" s="22">
        <f t="shared" si="45"/>
        <v>3</v>
      </c>
      <c r="CF7" s="122">
        <f t="shared" si="7"/>
        <v>1338.3333333333333</v>
      </c>
      <c r="CG7" s="22">
        <f t="shared" si="46"/>
        <v>4</v>
      </c>
      <c r="CH7" s="122">
        <f t="shared" si="8"/>
        <v>1298.3333333333333</v>
      </c>
      <c r="CI7" s="22">
        <f t="shared" si="47"/>
        <v>5</v>
      </c>
      <c r="CK7" s="22">
        <f t="shared" si="9"/>
        <v>32.206969376979941</v>
      </c>
      <c r="CM7" s="22">
        <f t="shared" si="10"/>
        <v>0</v>
      </c>
      <c r="CN7" s="22">
        <f t="shared" si="11"/>
        <v>27.272727272727273</v>
      </c>
      <c r="CO7" s="22">
        <f t="shared" si="12"/>
        <v>36.585365853658537</v>
      </c>
      <c r="CP7" s="22">
        <f t="shared" si="13"/>
        <v>42.10526315789474</v>
      </c>
      <c r="CQ7" s="22">
        <f t="shared" si="14"/>
        <v>33.333333333333336</v>
      </c>
      <c r="CR7" s="22">
        <f t="shared" si="15"/>
        <v>50</v>
      </c>
      <c r="CS7" s="22">
        <f t="shared" si="16"/>
        <v>50</v>
      </c>
      <c r="CT7" s="22" t="e">
        <f t="shared" si="17"/>
        <v>#DIV/0!</v>
      </c>
      <c r="CU7" s="22" t="e">
        <f t="shared" si="18"/>
        <v>#DIV/0!</v>
      </c>
      <c r="CV7" s="22" t="e">
        <f t="shared" si="19"/>
        <v>#DIV/0!</v>
      </c>
      <c r="CW7" s="22" t="e">
        <f t="shared" si="20"/>
        <v>#DIV/0!</v>
      </c>
      <c r="CX7" s="22" t="e">
        <f t="shared" si="21"/>
        <v>#DIV/0!</v>
      </c>
      <c r="CY7" s="22">
        <f t="shared" si="22"/>
        <v>0</v>
      </c>
      <c r="CZ7" s="22">
        <f t="shared" si="23"/>
        <v>0</v>
      </c>
      <c r="DA7" s="22">
        <f t="shared" si="24"/>
        <v>20</v>
      </c>
      <c r="DB7" s="22">
        <f t="shared" si="25"/>
        <v>0</v>
      </c>
      <c r="DC7" s="22">
        <f t="shared" si="26"/>
        <v>0</v>
      </c>
      <c r="DE7" s="22">
        <f t="shared" si="48"/>
        <v>0</v>
      </c>
      <c r="DF7" s="22">
        <f t="shared" si="48"/>
        <v>1</v>
      </c>
      <c r="DG7" s="22">
        <f t="shared" si="49"/>
        <v>1</v>
      </c>
      <c r="DH7" s="22">
        <f t="shared" si="50"/>
        <v>1</v>
      </c>
      <c r="DI7" s="22">
        <f t="shared" si="27"/>
        <v>1</v>
      </c>
      <c r="DJ7" s="22">
        <f t="shared" si="27"/>
        <v>1</v>
      </c>
      <c r="DK7" s="22">
        <f t="shared" si="27"/>
        <v>1</v>
      </c>
      <c r="DL7" s="22">
        <f t="shared" si="27"/>
        <v>0</v>
      </c>
      <c r="DM7" s="22">
        <f t="shared" si="27"/>
        <v>0</v>
      </c>
      <c r="DN7" s="22">
        <f t="shared" si="28"/>
        <v>0</v>
      </c>
      <c r="DO7" s="22">
        <f t="shared" si="51"/>
        <v>0</v>
      </c>
      <c r="DP7" s="22">
        <f t="shared" si="51"/>
        <v>0</v>
      </c>
      <c r="DQ7" s="22">
        <f t="shared" si="51"/>
        <v>0</v>
      </c>
      <c r="DR7" s="22">
        <f t="shared" si="52"/>
        <v>1</v>
      </c>
      <c r="DS7" s="22">
        <f t="shared" si="53"/>
        <v>0</v>
      </c>
    </row>
    <row r="8" spans="1:123" s="22" customFormat="1" ht="15.75" thickBot="1">
      <c r="A8" s="102" t="s">
        <v>166</v>
      </c>
      <c r="B8" s="95">
        <v>6</v>
      </c>
      <c r="C8" s="95" t="s">
        <v>171</v>
      </c>
      <c r="D8" s="80" t="s">
        <v>36</v>
      </c>
      <c r="E8" s="98"/>
      <c r="F8" s="98"/>
      <c r="G8" s="98"/>
      <c r="H8" s="98">
        <v>4</v>
      </c>
      <c r="I8" s="106">
        <v>1</v>
      </c>
      <c r="J8" s="98"/>
      <c r="K8" s="98"/>
      <c r="L8" s="98"/>
      <c r="M8" s="98"/>
      <c r="N8" s="98"/>
      <c r="O8" s="98"/>
      <c r="P8" s="98"/>
      <c r="Q8" s="98"/>
      <c r="R8" s="41"/>
      <c r="S8" s="98"/>
      <c r="T8" s="48" t="s">
        <v>36</v>
      </c>
      <c r="U8" s="31"/>
      <c r="V8" s="98">
        <v>1</v>
      </c>
      <c r="W8" s="98"/>
      <c r="X8" s="98">
        <v>1</v>
      </c>
      <c r="Y8" s="98"/>
      <c r="Z8" s="98"/>
      <c r="AA8" s="98"/>
      <c r="AB8" s="98"/>
      <c r="AC8" s="31"/>
      <c r="AD8" s="31"/>
      <c r="AE8" s="31"/>
      <c r="AF8" s="115"/>
      <c r="AG8" s="115"/>
      <c r="AH8" s="115"/>
      <c r="AI8" s="115"/>
      <c r="AJ8" s="48"/>
      <c r="AK8" s="90"/>
      <c r="AL8" s="31"/>
      <c r="AM8" s="93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29"/>
        <v>2</v>
      </c>
      <c r="BA8" s="28">
        <f t="shared" si="0"/>
        <v>0</v>
      </c>
      <c r="BB8" s="29">
        <f t="shared" si="0"/>
        <v>1</v>
      </c>
      <c r="BC8" s="29">
        <f t="shared" si="30"/>
        <v>1</v>
      </c>
      <c r="BD8" s="29">
        <f t="shared" si="1"/>
        <v>0</v>
      </c>
      <c r="BE8" s="29">
        <f t="shared" si="31"/>
        <v>1</v>
      </c>
      <c r="BF8" s="29">
        <f t="shared" si="2"/>
        <v>5</v>
      </c>
      <c r="BG8" s="29">
        <f t="shared" si="32"/>
        <v>6</v>
      </c>
      <c r="BH8" s="29">
        <f t="shared" si="3"/>
        <v>1</v>
      </c>
      <c r="BI8" s="29">
        <f t="shared" si="3"/>
        <v>0</v>
      </c>
      <c r="BJ8" s="29">
        <f t="shared" si="3"/>
        <v>0</v>
      </c>
      <c r="BK8" s="29">
        <f t="shared" si="33"/>
        <v>0</v>
      </c>
      <c r="BL8" s="29">
        <f t="shared" si="33"/>
        <v>0</v>
      </c>
      <c r="BM8" s="29">
        <f t="shared" si="34"/>
        <v>0</v>
      </c>
      <c r="BN8" s="29">
        <f t="shared" si="4"/>
        <v>0</v>
      </c>
      <c r="BO8" s="29">
        <f t="shared" si="4"/>
        <v>0</v>
      </c>
      <c r="BP8" s="29">
        <f t="shared" si="35"/>
        <v>0</v>
      </c>
      <c r="BQ8" s="29">
        <f t="shared" si="36"/>
        <v>0</v>
      </c>
      <c r="BR8" s="29">
        <f t="shared" si="36"/>
        <v>0</v>
      </c>
      <c r="BS8" s="29">
        <f t="shared" si="37"/>
        <v>0</v>
      </c>
      <c r="BT8" s="29">
        <f t="shared" si="5"/>
        <v>0</v>
      </c>
      <c r="BU8" s="30">
        <f t="shared" si="5"/>
        <v>0</v>
      </c>
      <c r="BV8" s="30">
        <f t="shared" si="38"/>
        <v>0</v>
      </c>
      <c r="BX8" s="28">
        <f t="shared" si="39"/>
        <v>300</v>
      </c>
      <c r="BY8" s="29">
        <f t="shared" si="40"/>
        <v>0</v>
      </c>
      <c r="BZ8" s="29">
        <f t="shared" si="41"/>
        <v>0</v>
      </c>
      <c r="CA8" s="29">
        <f t="shared" si="42"/>
        <v>0</v>
      </c>
      <c r="CB8" s="29">
        <f t="shared" si="43"/>
        <v>0</v>
      </c>
      <c r="CC8" s="30">
        <f t="shared" si="44"/>
        <v>300</v>
      </c>
      <c r="CD8" s="122">
        <f t="shared" si="6"/>
        <v>153.33333333333334</v>
      </c>
      <c r="CE8" s="22">
        <f t="shared" si="45"/>
        <v>3</v>
      </c>
      <c r="CF8" s="122">
        <f t="shared" si="7"/>
        <v>113.33333333333334</v>
      </c>
      <c r="CG8" s="22">
        <f t="shared" si="46"/>
        <v>4</v>
      </c>
      <c r="CH8" s="122">
        <f t="shared" si="8"/>
        <v>73.333333333333343</v>
      </c>
      <c r="CI8" s="22">
        <f t="shared" si="47"/>
        <v>5</v>
      </c>
      <c r="CK8" s="22">
        <f t="shared" si="9"/>
        <v>6.335797254487856</v>
      </c>
      <c r="CM8" s="22">
        <f t="shared" si="10"/>
        <v>0</v>
      </c>
      <c r="CN8" s="22">
        <f t="shared" si="11"/>
        <v>9.0909090909090917</v>
      </c>
      <c r="CO8" s="22">
        <f t="shared" si="12"/>
        <v>0</v>
      </c>
      <c r="CP8" s="22">
        <f t="shared" si="13"/>
        <v>26.315789473684209</v>
      </c>
      <c r="CQ8" s="22">
        <f t="shared" si="14"/>
        <v>33.333333333333336</v>
      </c>
      <c r="CR8" s="22">
        <f t="shared" si="15"/>
        <v>0</v>
      </c>
      <c r="CS8" s="22">
        <f t="shared" si="16"/>
        <v>0</v>
      </c>
      <c r="CT8" s="22" t="e">
        <f t="shared" si="17"/>
        <v>#DIV/0!</v>
      </c>
      <c r="CU8" s="22" t="e">
        <f t="shared" si="18"/>
        <v>#DIV/0!</v>
      </c>
      <c r="CV8" s="22" t="e">
        <f t="shared" si="19"/>
        <v>#DIV/0!</v>
      </c>
      <c r="CW8" s="22" t="e">
        <f t="shared" si="20"/>
        <v>#DIV/0!</v>
      </c>
      <c r="CX8" s="22" t="e">
        <f t="shared" si="21"/>
        <v>#DIV/0!</v>
      </c>
      <c r="CY8" s="22">
        <f t="shared" si="22"/>
        <v>0</v>
      </c>
      <c r="CZ8" s="22">
        <f t="shared" si="23"/>
        <v>0</v>
      </c>
      <c r="DA8" s="22">
        <f t="shared" si="24"/>
        <v>0</v>
      </c>
      <c r="DB8" s="22">
        <f t="shared" si="25"/>
        <v>0</v>
      </c>
      <c r="DC8" s="22">
        <f t="shared" si="26"/>
        <v>0</v>
      </c>
      <c r="DE8" s="22">
        <f t="shared" si="48"/>
        <v>0</v>
      </c>
      <c r="DF8" s="22">
        <f t="shared" si="48"/>
        <v>1</v>
      </c>
      <c r="DG8" s="22">
        <f t="shared" si="49"/>
        <v>0</v>
      </c>
      <c r="DH8" s="22">
        <f t="shared" si="50"/>
        <v>1</v>
      </c>
      <c r="DI8" s="22">
        <f t="shared" si="27"/>
        <v>1</v>
      </c>
      <c r="DJ8" s="22">
        <f t="shared" si="27"/>
        <v>0</v>
      </c>
      <c r="DK8" s="22">
        <f t="shared" si="27"/>
        <v>0</v>
      </c>
      <c r="DL8" s="22">
        <f t="shared" si="27"/>
        <v>0</v>
      </c>
      <c r="DM8" s="22">
        <f t="shared" si="27"/>
        <v>0</v>
      </c>
      <c r="DN8" s="22">
        <f t="shared" si="28"/>
        <v>0</v>
      </c>
      <c r="DO8" s="22">
        <f t="shared" si="51"/>
        <v>0</v>
      </c>
      <c r="DP8" s="22">
        <f t="shared" si="51"/>
        <v>0</v>
      </c>
      <c r="DQ8" s="22">
        <f t="shared" si="51"/>
        <v>0</v>
      </c>
      <c r="DR8" s="22">
        <f t="shared" si="52"/>
        <v>0</v>
      </c>
      <c r="DS8" s="22">
        <f t="shared" si="53"/>
        <v>0</v>
      </c>
    </row>
    <row r="9" spans="1:123" s="22" customFormat="1" ht="15.75" thickBot="1">
      <c r="A9" s="102" t="s">
        <v>166</v>
      </c>
      <c r="B9" s="95">
        <v>7</v>
      </c>
      <c r="C9" s="95" t="s">
        <v>172</v>
      </c>
      <c r="D9" s="80" t="s">
        <v>73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41"/>
      <c r="S9" s="98"/>
      <c r="T9" s="48" t="s">
        <v>73</v>
      </c>
      <c r="U9" s="31"/>
      <c r="V9" s="98"/>
      <c r="W9" s="98"/>
      <c r="X9" s="106"/>
      <c r="Y9" s="98"/>
      <c r="Z9" s="106"/>
      <c r="AA9" s="106"/>
      <c r="AB9" s="98"/>
      <c r="AC9" s="31"/>
      <c r="AD9" s="31"/>
      <c r="AE9" s="31"/>
      <c r="AF9" s="115"/>
      <c r="AG9" s="115"/>
      <c r="AH9" s="115"/>
      <c r="AI9" s="115"/>
      <c r="AJ9" s="48"/>
      <c r="AK9" s="90"/>
      <c r="AL9" s="31"/>
      <c r="AM9" s="83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29"/>
        <v>0</v>
      </c>
      <c r="BA9" s="28">
        <f t="shared" si="0"/>
        <v>0</v>
      </c>
      <c r="BB9" s="29">
        <f t="shared" si="0"/>
        <v>0</v>
      </c>
      <c r="BC9" s="29">
        <f t="shared" si="30"/>
        <v>0</v>
      </c>
      <c r="BD9" s="29">
        <f t="shared" si="1"/>
        <v>0</v>
      </c>
      <c r="BE9" s="29">
        <f t="shared" si="31"/>
        <v>0</v>
      </c>
      <c r="BF9" s="29">
        <f t="shared" si="2"/>
        <v>0</v>
      </c>
      <c r="BG9" s="29">
        <f t="shared" si="32"/>
        <v>0</v>
      </c>
      <c r="BH9" s="29">
        <f t="shared" si="3"/>
        <v>0</v>
      </c>
      <c r="BI9" s="29">
        <f t="shared" si="3"/>
        <v>0</v>
      </c>
      <c r="BJ9" s="29">
        <f t="shared" si="3"/>
        <v>0</v>
      </c>
      <c r="BK9" s="29">
        <f t="shared" si="33"/>
        <v>0</v>
      </c>
      <c r="BL9" s="29">
        <f t="shared" si="33"/>
        <v>0</v>
      </c>
      <c r="BM9" s="29">
        <f t="shared" si="34"/>
        <v>0</v>
      </c>
      <c r="BN9" s="29">
        <f t="shared" si="4"/>
        <v>0</v>
      </c>
      <c r="BO9" s="29">
        <f t="shared" si="4"/>
        <v>0</v>
      </c>
      <c r="BP9" s="29">
        <f t="shared" si="35"/>
        <v>0</v>
      </c>
      <c r="BQ9" s="29">
        <f t="shared" si="36"/>
        <v>0</v>
      </c>
      <c r="BR9" s="29">
        <f t="shared" si="36"/>
        <v>0</v>
      </c>
      <c r="BS9" s="29">
        <f t="shared" si="37"/>
        <v>0</v>
      </c>
      <c r="BT9" s="29">
        <f t="shared" si="5"/>
        <v>0</v>
      </c>
      <c r="BU9" s="30">
        <f t="shared" si="5"/>
        <v>0</v>
      </c>
      <c r="BV9" s="30">
        <f t="shared" si="38"/>
        <v>0</v>
      </c>
      <c r="BX9" s="28">
        <f t="shared" si="39"/>
        <v>0</v>
      </c>
      <c r="BY9" s="29">
        <f t="shared" si="40"/>
        <v>0</v>
      </c>
      <c r="BZ9" s="29">
        <f t="shared" si="41"/>
        <v>0</v>
      </c>
      <c r="CA9" s="29">
        <f t="shared" si="42"/>
        <v>0</v>
      </c>
      <c r="CB9" s="29">
        <f t="shared" si="43"/>
        <v>0</v>
      </c>
      <c r="CC9" s="30" t="str">
        <f t="shared" si="44"/>
        <v/>
      </c>
      <c r="CD9" s="122" t="e">
        <f t="shared" si="6"/>
        <v>#VALUE!</v>
      </c>
      <c r="CE9" s="22" t="str">
        <f t="shared" si="45"/>
        <v xml:space="preserve"> </v>
      </c>
      <c r="CF9" s="122" t="e">
        <f t="shared" si="7"/>
        <v>#VALUE!</v>
      </c>
      <c r="CG9" s="22" t="str">
        <f t="shared" si="46"/>
        <v xml:space="preserve"> </v>
      </c>
      <c r="CH9" s="122" t="e">
        <f t="shared" si="8"/>
        <v>#VALUE!</v>
      </c>
      <c r="CI9" s="22" t="str">
        <f t="shared" si="47"/>
        <v xml:space="preserve"> </v>
      </c>
      <c r="CK9" s="22" t="e">
        <f t="shared" si="9"/>
        <v>#VALUE!</v>
      </c>
      <c r="CM9" s="22">
        <f t="shared" si="10"/>
        <v>0</v>
      </c>
      <c r="CN9" s="22">
        <f t="shared" si="11"/>
        <v>0</v>
      </c>
      <c r="CO9" s="22">
        <f t="shared" si="12"/>
        <v>0</v>
      </c>
      <c r="CP9" s="22">
        <f t="shared" si="13"/>
        <v>0</v>
      </c>
      <c r="CQ9" s="22">
        <f t="shared" si="14"/>
        <v>0</v>
      </c>
      <c r="CR9" s="22">
        <f t="shared" si="15"/>
        <v>0</v>
      </c>
      <c r="CS9" s="22">
        <f t="shared" si="16"/>
        <v>0</v>
      </c>
      <c r="CT9" s="22" t="e">
        <f t="shared" si="17"/>
        <v>#DIV/0!</v>
      </c>
      <c r="CU9" s="22" t="e">
        <f t="shared" si="18"/>
        <v>#DIV/0!</v>
      </c>
      <c r="CV9" s="22" t="e">
        <f t="shared" si="19"/>
        <v>#DIV/0!</v>
      </c>
      <c r="CW9" s="22" t="e">
        <f t="shared" si="20"/>
        <v>#DIV/0!</v>
      </c>
      <c r="CX9" s="22" t="e">
        <f t="shared" si="21"/>
        <v>#DIV/0!</v>
      </c>
      <c r="CY9" s="22">
        <f t="shared" si="22"/>
        <v>0</v>
      </c>
      <c r="CZ9" s="22">
        <f t="shared" si="23"/>
        <v>0</v>
      </c>
      <c r="DA9" s="22">
        <f t="shared" si="24"/>
        <v>0</v>
      </c>
      <c r="DB9" s="22">
        <f t="shared" si="25"/>
        <v>0</v>
      </c>
      <c r="DC9" s="22">
        <f t="shared" si="26"/>
        <v>0</v>
      </c>
      <c r="DE9" s="22">
        <f t="shared" si="48"/>
        <v>0</v>
      </c>
      <c r="DF9" s="22">
        <f t="shared" si="48"/>
        <v>0</v>
      </c>
      <c r="DG9" s="22">
        <f t="shared" si="49"/>
        <v>0</v>
      </c>
      <c r="DH9" s="22">
        <f t="shared" si="50"/>
        <v>0</v>
      </c>
      <c r="DI9" s="22">
        <f t="shared" si="27"/>
        <v>0</v>
      </c>
      <c r="DJ9" s="22">
        <f t="shared" si="27"/>
        <v>0</v>
      </c>
      <c r="DK9" s="22">
        <f t="shared" si="27"/>
        <v>0</v>
      </c>
      <c r="DL9" s="22">
        <f t="shared" si="27"/>
        <v>0</v>
      </c>
      <c r="DM9" s="22">
        <f t="shared" si="27"/>
        <v>0</v>
      </c>
      <c r="DN9" s="22">
        <f t="shared" si="28"/>
        <v>0</v>
      </c>
      <c r="DO9" s="22">
        <f t="shared" si="51"/>
        <v>0</v>
      </c>
      <c r="DP9" s="22">
        <f t="shared" si="51"/>
        <v>0</v>
      </c>
      <c r="DQ9" s="22">
        <f t="shared" si="51"/>
        <v>0</v>
      </c>
      <c r="DR9" s="22">
        <f t="shared" si="52"/>
        <v>0</v>
      </c>
      <c r="DS9" s="22">
        <f t="shared" si="53"/>
        <v>0</v>
      </c>
    </row>
    <row r="10" spans="1:123" s="22" customFormat="1" ht="15.75" thickBot="1">
      <c r="A10" s="102" t="s">
        <v>166</v>
      </c>
      <c r="B10" s="95">
        <v>8</v>
      </c>
      <c r="C10" s="95" t="s">
        <v>173</v>
      </c>
      <c r="D10" s="80" t="s">
        <v>36</v>
      </c>
      <c r="E10" s="98"/>
      <c r="F10" s="98">
        <v>1</v>
      </c>
      <c r="G10" s="98"/>
      <c r="H10" s="98">
        <v>1</v>
      </c>
      <c r="I10" s="98"/>
      <c r="J10" s="98"/>
      <c r="K10" s="98"/>
      <c r="L10" s="98"/>
      <c r="M10" s="98"/>
      <c r="N10" s="98"/>
      <c r="O10" s="98"/>
      <c r="P10" s="98"/>
      <c r="Q10" s="98"/>
      <c r="R10" s="41">
        <v>1</v>
      </c>
      <c r="S10" s="98"/>
      <c r="T10" s="48" t="s">
        <v>36</v>
      </c>
      <c r="U10" s="31"/>
      <c r="V10" s="98"/>
      <c r="W10" s="98">
        <v>1</v>
      </c>
      <c r="X10" s="98"/>
      <c r="Y10" s="98"/>
      <c r="Z10" s="98"/>
      <c r="AA10" s="98"/>
      <c r="AB10" s="98"/>
      <c r="AC10" s="31"/>
      <c r="AD10" s="31"/>
      <c r="AE10" s="31"/>
      <c r="AF10" s="115"/>
      <c r="AG10" s="115"/>
      <c r="AH10" s="115"/>
      <c r="AI10" s="115"/>
      <c r="AJ10" s="48"/>
      <c r="AK10" s="90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29"/>
        <v>2</v>
      </c>
      <c r="BA10" s="28">
        <f t="shared" si="0"/>
        <v>0</v>
      </c>
      <c r="BB10" s="29">
        <f t="shared" si="0"/>
        <v>1</v>
      </c>
      <c r="BC10" s="29">
        <f t="shared" si="30"/>
        <v>1</v>
      </c>
      <c r="BD10" s="29">
        <f t="shared" si="1"/>
        <v>1</v>
      </c>
      <c r="BE10" s="29">
        <f t="shared" si="31"/>
        <v>2</v>
      </c>
      <c r="BF10" s="29">
        <f t="shared" si="2"/>
        <v>1</v>
      </c>
      <c r="BG10" s="29">
        <f t="shared" si="32"/>
        <v>3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33"/>
        <v>0</v>
      </c>
      <c r="BL10" s="29">
        <f t="shared" si="33"/>
        <v>0</v>
      </c>
      <c r="BM10" s="29">
        <f t="shared" si="34"/>
        <v>0</v>
      </c>
      <c r="BN10" s="29">
        <f t="shared" si="4"/>
        <v>0</v>
      </c>
      <c r="BO10" s="29">
        <f t="shared" si="4"/>
        <v>0</v>
      </c>
      <c r="BP10" s="29">
        <f t="shared" si="35"/>
        <v>0</v>
      </c>
      <c r="BQ10" s="29">
        <f t="shared" si="36"/>
        <v>0</v>
      </c>
      <c r="BR10" s="29">
        <f t="shared" si="36"/>
        <v>0</v>
      </c>
      <c r="BS10" s="29">
        <f t="shared" si="37"/>
        <v>0</v>
      </c>
      <c r="BT10" s="29">
        <f t="shared" si="5"/>
        <v>1</v>
      </c>
      <c r="BU10" s="30">
        <f t="shared" si="5"/>
        <v>0</v>
      </c>
      <c r="BV10" s="30">
        <f t="shared" si="38"/>
        <v>0</v>
      </c>
      <c r="BX10" s="28">
        <f t="shared" si="39"/>
        <v>180</v>
      </c>
      <c r="BY10" s="29">
        <f t="shared" si="40"/>
        <v>0</v>
      </c>
      <c r="BZ10" s="29">
        <f t="shared" si="41"/>
        <v>0</v>
      </c>
      <c r="CA10" s="29">
        <f t="shared" si="42"/>
        <v>0</v>
      </c>
      <c r="CB10" s="29">
        <f t="shared" si="43"/>
        <v>25</v>
      </c>
      <c r="CC10" s="30">
        <f t="shared" si="44"/>
        <v>205</v>
      </c>
      <c r="CD10" s="122">
        <f t="shared" si="6"/>
        <v>58.333333333333343</v>
      </c>
      <c r="CE10" s="22">
        <f t="shared" si="45"/>
        <v>3</v>
      </c>
      <c r="CF10" s="122">
        <f t="shared" si="7"/>
        <v>18.333333333333343</v>
      </c>
      <c r="CG10" s="22">
        <f t="shared" si="46"/>
        <v>4</v>
      </c>
      <c r="CH10" s="122">
        <f t="shared" si="8"/>
        <v>-21.666666666666657</v>
      </c>
      <c r="CI10" s="22" t="str">
        <f t="shared" si="47"/>
        <v>NAO</v>
      </c>
      <c r="CK10" s="22">
        <f t="shared" si="9"/>
        <v>4.3294614572333678</v>
      </c>
      <c r="CM10" s="22">
        <f t="shared" si="10"/>
        <v>0</v>
      </c>
      <c r="CN10" s="22">
        <f t="shared" si="11"/>
        <v>9.0909090909090917</v>
      </c>
      <c r="CO10" s="22">
        <f t="shared" si="12"/>
        <v>2.4390243902439024</v>
      </c>
      <c r="CP10" s="22">
        <f t="shared" si="13"/>
        <v>5.2631578947368425</v>
      </c>
      <c r="CQ10" s="22">
        <f t="shared" si="14"/>
        <v>0</v>
      </c>
      <c r="CR10" s="22">
        <f t="shared" si="15"/>
        <v>0</v>
      </c>
      <c r="CS10" s="22">
        <f t="shared" si="16"/>
        <v>0</v>
      </c>
      <c r="CT10" s="22" t="e">
        <f t="shared" si="17"/>
        <v>#DIV/0!</v>
      </c>
      <c r="CU10" s="22" t="e">
        <f t="shared" si="18"/>
        <v>#DIV/0!</v>
      </c>
      <c r="CV10" s="22" t="e">
        <f t="shared" si="19"/>
        <v>#DIV/0!</v>
      </c>
      <c r="CW10" s="22" t="e">
        <f t="shared" si="20"/>
        <v>#DIV/0!</v>
      </c>
      <c r="CX10" s="22" t="e">
        <f t="shared" si="21"/>
        <v>#DIV/0!</v>
      </c>
      <c r="CY10" s="22">
        <f t="shared" si="22"/>
        <v>0</v>
      </c>
      <c r="CZ10" s="22">
        <f t="shared" si="23"/>
        <v>0</v>
      </c>
      <c r="DA10" s="22">
        <f t="shared" si="24"/>
        <v>20</v>
      </c>
      <c r="DB10" s="22">
        <f t="shared" si="25"/>
        <v>0</v>
      </c>
      <c r="DC10" s="22">
        <f t="shared" si="26"/>
        <v>0</v>
      </c>
      <c r="DE10" s="22">
        <f t="shared" si="48"/>
        <v>0</v>
      </c>
      <c r="DF10" s="22">
        <f t="shared" si="48"/>
        <v>1</v>
      </c>
      <c r="DG10" s="22">
        <f t="shared" si="49"/>
        <v>1</v>
      </c>
      <c r="DH10" s="22">
        <f t="shared" si="50"/>
        <v>1</v>
      </c>
      <c r="DI10" s="22">
        <f t="shared" si="27"/>
        <v>0</v>
      </c>
      <c r="DJ10" s="22">
        <f t="shared" si="27"/>
        <v>0</v>
      </c>
      <c r="DK10" s="22">
        <f t="shared" si="27"/>
        <v>0</v>
      </c>
      <c r="DL10" s="22">
        <f t="shared" si="27"/>
        <v>0</v>
      </c>
      <c r="DM10" s="22">
        <f t="shared" si="27"/>
        <v>0</v>
      </c>
      <c r="DN10" s="22">
        <f t="shared" si="28"/>
        <v>0</v>
      </c>
      <c r="DO10" s="22">
        <f t="shared" si="51"/>
        <v>0</v>
      </c>
      <c r="DP10" s="22">
        <f t="shared" si="51"/>
        <v>0</v>
      </c>
      <c r="DQ10" s="22">
        <f t="shared" si="51"/>
        <v>0</v>
      </c>
      <c r="DR10" s="22">
        <f t="shared" si="52"/>
        <v>1</v>
      </c>
      <c r="DS10" s="22">
        <f t="shared" si="53"/>
        <v>0</v>
      </c>
    </row>
    <row r="11" spans="1:123" s="22" customFormat="1" ht="15.75" thickBot="1">
      <c r="A11" s="102" t="s">
        <v>166</v>
      </c>
      <c r="B11" s="95">
        <v>9</v>
      </c>
      <c r="C11" s="95" t="s">
        <v>174</v>
      </c>
      <c r="D11" s="80" t="s">
        <v>36</v>
      </c>
      <c r="E11" s="98">
        <v>1</v>
      </c>
      <c r="F11" s="98"/>
      <c r="G11" s="98">
        <v>4</v>
      </c>
      <c r="H11" s="98"/>
      <c r="I11" s="98"/>
      <c r="J11" s="98"/>
      <c r="K11" s="99">
        <v>1</v>
      </c>
      <c r="L11" s="98"/>
      <c r="M11" s="98"/>
      <c r="N11" s="98"/>
      <c r="O11" s="98"/>
      <c r="P11" s="98"/>
      <c r="Q11" s="98"/>
      <c r="R11" s="31"/>
      <c r="S11" s="98"/>
      <c r="T11" s="48" t="s">
        <v>36</v>
      </c>
      <c r="U11" s="31"/>
      <c r="V11" s="99">
        <v>1</v>
      </c>
      <c r="W11" s="98">
        <v>1</v>
      </c>
      <c r="X11" s="98"/>
      <c r="Y11" s="98"/>
      <c r="Z11" s="98"/>
      <c r="AA11" s="98"/>
      <c r="AB11" s="98"/>
      <c r="AC11" s="31"/>
      <c r="AD11" s="31"/>
      <c r="AE11" s="31"/>
      <c r="AF11" s="115"/>
      <c r="AG11" s="115"/>
      <c r="AH11" s="115">
        <v>1</v>
      </c>
      <c r="AI11" s="115"/>
      <c r="AJ11" s="48"/>
      <c r="AK11" s="90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29"/>
        <v>2</v>
      </c>
      <c r="BA11" s="28">
        <f t="shared" si="0"/>
        <v>1</v>
      </c>
      <c r="BB11" s="29">
        <f t="shared" si="0"/>
        <v>1</v>
      </c>
      <c r="BC11" s="29">
        <f t="shared" si="30"/>
        <v>2</v>
      </c>
      <c r="BD11" s="29">
        <f t="shared" si="1"/>
        <v>5</v>
      </c>
      <c r="BE11" s="29">
        <f t="shared" si="31"/>
        <v>7</v>
      </c>
      <c r="BF11" s="29">
        <f t="shared" si="2"/>
        <v>0</v>
      </c>
      <c r="BG11" s="29">
        <f t="shared" si="32"/>
        <v>7</v>
      </c>
      <c r="BH11" s="29">
        <f t="shared" si="3"/>
        <v>0</v>
      </c>
      <c r="BI11" s="29">
        <f t="shared" si="3"/>
        <v>0</v>
      </c>
      <c r="BJ11" s="29">
        <f t="shared" si="3"/>
        <v>1</v>
      </c>
      <c r="BK11" s="29">
        <f t="shared" si="33"/>
        <v>0</v>
      </c>
      <c r="BL11" s="29">
        <f t="shared" si="33"/>
        <v>0</v>
      </c>
      <c r="BM11" s="29">
        <f t="shared" si="34"/>
        <v>0</v>
      </c>
      <c r="BN11" s="29">
        <f t="shared" si="4"/>
        <v>0</v>
      </c>
      <c r="BO11" s="29">
        <f t="shared" si="4"/>
        <v>0</v>
      </c>
      <c r="BP11" s="29">
        <f t="shared" si="35"/>
        <v>0</v>
      </c>
      <c r="BQ11" s="29">
        <f t="shared" si="36"/>
        <v>0</v>
      </c>
      <c r="BR11" s="29">
        <f t="shared" si="36"/>
        <v>0</v>
      </c>
      <c r="BS11" s="29">
        <f t="shared" si="37"/>
        <v>0</v>
      </c>
      <c r="BT11" s="29">
        <f t="shared" si="5"/>
        <v>1</v>
      </c>
      <c r="BU11" s="30">
        <f t="shared" si="5"/>
        <v>0</v>
      </c>
      <c r="BV11" s="30">
        <f t="shared" si="38"/>
        <v>0</v>
      </c>
      <c r="BX11" s="28">
        <f t="shared" si="39"/>
        <v>480</v>
      </c>
      <c r="BY11" s="29">
        <f t="shared" si="40"/>
        <v>0</v>
      </c>
      <c r="BZ11" s="29">
        <f t="shared" si="41"/>
        <v>5</v>
      </c>
      <c r="CA11" s="29">
        <f t="shared" si="42"/>
        <v>0</v>
      </c>
      <c r="CB11" s="29">
        <f t="shared" si="43"/>
        <v>25</v>
      </c>
      <c r="CC11" s="30">
        <f t="shared" si="44"/>
        <v>510</v>
      </c>
      <c r="CD11" s="122">
        <f t="shared" si="6"/>
        <v>363.33333333333337</v>
      </c>
      <c r="CE11" s="22">
        <f t="shared" si="45"/>
        <v>3</v>
      </c>
      <c r="CF11" s="122">
        <f t="shared" si="7"/>
        <v>323.33333333333337</v>
      </c>
      <c r="CG11" s="22">
        <f t="shared" si="46"/>
        <v>4</v>
      </c>
      <c r="CH11" s="122">
        <f t="shared" si="8"/>
        <v>283.33333333333337</v>
      </c>
      <c r="CI11" s="22">
        <f t="shared" si="47"/>
        <v>5</v>
      </c>
      <c r="CK11" s="22">
        <f t="shared" si="9"/>
        <v>10.770855332629356</v>
      </c>
      <c r="CM11" s="22">
        <f t="shared" si="10"/>
        <v>100</v>
      </c>
      <c r="CN11" s="22">
        <f t="shared" si="11"/>
        <v>9.0909090909090917</v>
      </c>
      <c r="CO11" s="22">
        <f t="shared" si="12"/>
        <v>12.195121951219512</v>
      </c>
      <c r="CP11" s="22">
        <f t="shared" si="13"/>
        <v>0</v>
      </c>
      <c r="CQ11" s="22">
        <f t="shared" si="14"/>
        <v>0</v>
      </c>
      <c r="CR11" s="22">
        <f t="shared" si="15"/>
        <v>0</v>
      </c>
      <c r="CS11" s="22">
        <f t="shared" si="16"/>
        <v>25</v>
      </c>
      <c r="CT11" s="22" t="e">
        <f t="shared" si="17"/>
        <v>#DIV/0!</v>
      </c>
      <c r="CU11" s="22" t="e">
        <f t="shared" si="18"/>
        <v>#DIV/0!</v>
      </c>
      <c r="CV11" s="22" t="e">
        <f t="shared" si="19"/>
        <v>#DIV/0!</v>
      </c>
      <c r="CW11" s="22" t="e">
        <f t="shared" si="20"/>
        <v>#DIV/0!</v>
      </c>
      <c r="CX11" s="22" t="e">
        <f t="shared" si="21"/>
        <v>#DIV/0!</v>
      </c>
      <c r="CY11" s="22">
        <f t="shared" si="22"/>
        <v>0</v>
      </c>
      <c r="CZ11" s="22">
        <f t="shared" si="23"/>
        <v>0</v>
      </c>
      <c r="DA11" s="22">
        <f t="shared" si="24"/>
        <v>20</v>
      </c>
      <c r="DB11" s="22">
        <f t="shared" si="25"/>
        <v>0</v>
      </c>
      <c r="DC11" s="22">
        <f t="shared" si="26"/>
        <v>0</v>
      </c>
      <c r="DE11" s="22">
        <f t="shared" si="48"/>
        <v>1</v>
      </c>
      <c r="DF11" s="22">
        <f t="shared" si="48"/>
        <v>1</v>
      </c>
      <c r="DG11" s="22">
        <f t="shared" si="49"/>
        <v>1</v>
      </c>
      <c r="DH11" s="22">
        <f t="shared" si="50"/>
        <v>0</v>
      </c>
      <c r="DI11" s="22">
        <f t="shared" si="27"/>
        <v>0</v>
      </c>
      <c r="DJ11" s="22">
        <f t="shared" si="27"/>
        <v>0</v>
      </c>
      <c r="DK11" s="22">
        <f t="shared" si="27"/>
        <v>1</v>
      </c>
      <c r="DL11" s="22">
        <f t="shared" si="27"/>
        <v>0</v>
      </c>
      <c r="DM11" s="22">
        <f t="shared" si="27"/>
        <v>0</v>
      </c>
      <c r="DN11" s="22">
        <f t="shared" si="28"/>
        <v>0</v>
      </c>
      <c r="DO11" s="22">
        <f t="shared" si="51"/>
        <v>0</v>
      </c>
      <c r="DP11" s="22">
        <f t="shared" si="51"/>
        <v>0</v>
      </c>
      <c r="DQ11" s="22">
        <f t="shared" si="51"/>
        <v>0</v>
      </c>
      <c r="DR11" s="22">
        <f t="shared" si="52"/>
        <v>1</v>
      </c>
      <c r="DS11" s="22">
        <f t="shared" si="53"/>
        <v>0</v>
      </c>
    </row>
    <row r="12" spans="1:123" s="22" customFormat="1" ht="15.75" thickBot="1">
      <c r="A12" s="102" t="s">
        <v>166</v>
      </c>
      <c r="B12" s="95">
        <v>10</v>
      </c>
      <c r="C12" s="95" t="s">
        <v>175</v>
      </c>
      <c r="D12" s="80" t="s">
        <v>73</v>
      </c>
      <c r="E12" s="105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31"/>
      <c r="S12" s="98"/>
      <c r="T12" s="48" t="s">
        <v>73</v>
      </c>
      <c r="U12" s="31"/>
      <c r="V12" s="98"/>
      <c r="W12" s="98"/>
      <c r="X12" s="98"/>
      <c r="Y12" s="98"/>
      <c r="Z12" s="98"/>
      <c r="AA12" s="98"/>
      <c r="AB12" s="98"/>
      <c r="AC12" s="31"/>
      <c r="AD12" s="31"/>
      <c r="AE12" s="31"/>
      <c r="AF12" s="115"/>
      <c r="AG12" s="115"/>
      <c r="AH12" s="115"/>
      <c r="AI12" s="115"/>
      <c r="AJ12" s="48"/>
      <c r="AK12" s="90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29"/>
        <v>0</v>
      </c>
      <c r="BA12" s="28">
        <f t="shared" si="0"/>
        <v>0</v>
      </c>
      <c r="BB12" s="29">
        <f t="shared" si="0"/>
        <v>0</v>
      </c>
      <c r="BC12" s="29">
        <f t="shared" si="30"/>
        <v>0</v>
      </c>
      <c r="BD12" s="29">
        <f t="shared" si="1"/>
        <v>0</v>
      </c>
      <c r="BE12" s="29">
        <f t="shared" si="31"/>
        <v>0</v>
      </c>
      <c r="BF12" s="29">
        <f t="shared" si="2"/>
        <v>0</v>
      </c>
      <c r="BG12" s="29">
        <f t="shared" si="32"/>
        <v>0</v>
      </c>
      <c r="BH12" s="29">
        <f t="shared" si="3"/>
        <v>0</v>
      </c>
      <c r="BI12" s="29">
        <f t="shared" si="3"/>
        <v>0</v>
      </c>
      <c r="BJ12" s="29">
        <f t="shared" si="3"/>
        <v>0</v>
      </c>
      <c r="BK12" s="29">
        <f t="shared" si="33"/>
        <v>0</v>
      </c>
      <c r="BL12" s="29">
        <f t="shared" si="33"/>
        <v>0</v>
      </c>
      <c r="BM12" s="29">
        <f t="shared" si="34"/>
        <v>0</v>
      </c>
      <c r="BN12" s="29">
        <f t="shared" si="4"/>
        <v>0</v>
      </c>
      <c r="BO12" s="29">
        <f t="shared" si="4"/>
        <v>0</v>
      </c>
      <c r="BP12" s="29">
        <f t="shared" si="35"/>
        <v>0</v>
      </c>
      <c r="BQ12" s="29">
        <f t="shared" si="36"/>
        <v>0</v>
      </c>
      <c r="BR12" s="29">
        <f t="shared" si="36"/>
        <v>0</v>
      </c>
      <c r="BS12" s="29">
        <f t="shared" si="37"/>
        <v>0</v>
      </c>
      <c r="BT12" s="29">
        <f t="shared" si="5"/>
        <v>0</v>
      </c>
      <c r="BU12" s="30">
        <f t="shared" si="5"/>
        <v>0</v>
      </c>
      <c r="BV12" s="30">
        <f t="shared" si="38"/>
        <v>0</v>
      </c>
      <c r="BX12" s="28">
        <f t="shared" si="39"/>
        <v>0</v>
      </c>
      <c r="BY12" s="29">
        <f t="shared" si="40"/>
        <v>0</v>
      </c>
      <c r="BZ12" s="29">
        <f t="shared" si="41"/>
        <v>0</v>
      </c>
      <c r="CA12" s="29">
        <f t="shared" si="42"/>
        <v>0</v>
      </c>
      <c r="CB12" s="29">
        <f t="shared" si="43"/>
        <v>0</v>
      </c>
      <c r="CC12" s="30" t="str">
        <f t="shared" si="44"/>
        <v/>
      </c>
      <c r="CD12" s="122" t="e">
        <f t="shared" si="6"/>
        <v>#VALUE!</v>
      </c>
      <c r="CE12" s="22" t="str">
        <f t="shared" si="45"/>
        <v xml:space="preserve"> </v>
      </c>
      <c r="CF12" s="122" t="e">
        <f t="shared" si="7"/>
        <v>#VALUE!</v>
      </c>
      <c r="CG12" s="22" t="str">
        <f t="shared" si="46"/>
        <v xml:space="preserve"> </v>
      </c>
      <c r="CH12" s="122" t="e">
        <f t="shared" si="8"/>
        <v>#VALUE!</v>
      </c>
      <c r="CI12" s="22" t="str">
        <f t="shared" si="47"/>
        <v xml:space="preserve"> </v>
      </c>
      <c r="CK12" s="22" t="e">
        <f t="shared" si="9"/>
        <v>#VALUE!</v>
      </c>
      <c r="CM12" s="22">
        <f t="shared" si="10"/>
        <v>0</v>
      </c>
      <c r="CN12" s="22">
        <f t="shared" si="11"/>
        <v>0</v>
      </c>
      <c r="CO12" s="22">
        <f t="shared" si="12"/>
        <v>0</v>
      </c>
      <c r="CP12" s="22">
        <f t="shared" si="13"/>
        <v>0</v>
      </c>
      <c r="CQ12" s="22">
        <f t="shared" si="14"/>
        <v>0</v>
      </c>
      <c r="CR12" s="22">
        <f t="shared" si="15"/>
        <v>0</v>
      </c>
      <c r="CS12" s="22">
        <f t="shared" si="16"/>
        <v>0</v>
      </c>
      <c r="CT12" s="22" t="e">
        <f t="shared" si="17"/>
        <v>#DIV/0!</v>
      </c>
      <c r="CU12" s="22" t="e">
        <f t="shared" si="18"/>
        <v>#DIV/0!</v>
      </c>
      <c r="CV12" s="22" t="e">
        <f t="shared" si="19"/>
        <v>#DIV/0!</v>
      </c>
      <c r="CW12" s="22" t="e">
        <f t="shared" si="20"/>
        <v>#DIV/0!</v>
      </c>
      <c r="CX12" s="22" t="e">
        <f t="shared" si="21"/>
        <v>#DIV/0!</v>
      </c>
      <c r="CY12" s="22">
        <f t="shared" si="22"/>
        <v>0</v>
      </c>
      <c r="CZ12" s="22">
        <f t="shared" si="23"/>
        <v>0</v>
      </c>
      <c r="DA12" s="22">
        <f t="shared" si="24"/>
        <v>0</v>
      </c>
      <c r="DB12" s="22">
        <f t="shared" si="25"/>
        <v>0</v>
      </c>
      <c r="DC12" s="22">
        <f t="shared" si="26"/>
        <v>0</v>
      </c>
      <c r="DE12" s="22">
        <f t="shared" si="48"/>
        <v>0</v>
      </c>
      <c r="DF12" s="22">
        <f t="shared" si="48"/>
        <v>0</v>
      </c>
      <c r="DG12" s="22">
        <f t="shared" si="49"/>
        <v>0</v>
      </c>
      <c r="DH12" s="22">
        <f t="shared" si="50"/>
        <v>0</v>
      </c>
      <c r="DI12" s="22">
        <f t="shared" si="27"/>
        <v>0</v>
      </c>
      <c r="DJ12" s="22">
        <f t="shared" si="27"/>
        <v>0</v>
      </c>
      <c r="DK12" s="22">
        <f t="shared" si="27"/>
        <v>0</v>
      </c>
      <c r="DL12" s="22">
        <f t="shared" si="27"/>
        <v>0</v>
      </c>
      <c r="DM12" s="22">
        <f t="shared" si="27"/>
        <v>0</v>
      </c>
      <c r="DN12" s="22">
        <f t="shared" si="28"/>
        <v>0</v>
      </c>
      <c r="DO12" s="22">
        <f t="shared" si="51"/>
        <v>0</v>
      </c>
      <c r="DP12" s="22">
        <f t="shared" si="51"/>
        <v>0</v>
      </c>
      <c r="DQ12" s="22">
        <f t="shared" si="51"/>
        <v>0</v>
      </c>
      <c r="DR12" s="22">
        <f t="shared" si="52"/>
        <v>0</v>
      </c>
      <c r="DS12" s="22">
        <f t="shared" si="53"/>
        <v>0</v>
      </c>
    </row>
    <row r="13" spans="1:123" s="22" customFormat="1" ht="15.75" thickBot="1">
      <c r="A13" s="102" t="s">
        <v>166</v>
      </c>
      <c r="B13" s="95">
        <v>11</v>
      </c>
      <c r="C13" s="95" t="s">
        <v>176</v>
      </c>
      <c r="D13" s="80" t="s">
        <v>36</v>
      </c>
      <c r="E13" s="98"/>
      <c r="F13" s="98"/>
      <c r="G13" s="98"/>
      <c r="H13" s="98"/>
      <c r="I13" s="106"/>
      <c r="J13" s="98"/>
      <c r="K13" s="98"/>
      <c r="L13" s="98"/>
      <c r="M13" s="98"/>
      <c r="N13" s="98"/>
      <c r="O13" s="98"/>
      <c r="P13" s="98"/>
      <c r="Q13" s="98"/>
      <c r="R13" s="114"/>
      <c r="S13" s="98"/>
      <c r="T13" s="48" t="s">
        <v>36</v>
      </c>
      <c r="U13" s="31"/>
      <c r="V13" s="98"/>
      <c r="W13" s="98">
        <v>1</v>
      </c>
      <c r="X13" s="98"/>
      <c r="Y13" s="106">
        <v>1</v>
      </c>
      <c r="Z13" s="98"/>
      <c r="AA13" s="98"/>
      <c r="AB13" s="98"/>
      <c r="AC13" s="31"/>
      <c r="AD13" s="31"/>
      <c r="AE13" s="31"/>
      <c r="AF13" s="115"/>
      <c r="AG13" s="115"/>
      <c r="AH13" s="115">
        <v>1</v>
      </c>
      <c r="AI13" s="115">
        <v>1</v>
      </c>
      <c r="AJ13" s="48"/>
      <c r="AK13" s="90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29"/>
        <v>2</v>
      </c>
      <c r="BA13" s="28">
        <f t="shared" si="0"/>
        <v>0</v>
      </c>
      <c r="BB13" s="29">
        <f t="shared" si="0"/>
        <v>0</v>
      </c>
      <c r="BC13" s="29">
        <f t="shared" si="30"/>
        <v>0</v>
      </c>
      <c r="BD13" s="29">
        <f t="shared" si="1"/>
        <v>1</v>
      </c>
      <c r="BE13" s="29">
        <f t="shared" si="31"/>
        <v>1</v>
      </c>
      <c r="BF13" s="29">
        <f t="shared" si="2"/>
        <v>0</v>
      </c>
      <c r="BG13" s="29">
        <f t="shared" si="32"/>
        <v>1</v>
      </c>
      <c r="BH13" s="29">
        <f t="shared" si="3"/>
        <v>1</v>
      </c>
      <c r="BI13" s="29">
        <f t="shared" si="3"/>
        <v>0</v>
      </c>
      <c r="BJ13" s="29">
        <f t="shared" si="3"/>
        <v>0</v>
      </c>
      <c r="BK13" s="29">
        <f t="shared" si="33"/>
        <v>0</v>
      </c>
      <c r="BL13" s="29">
        <f t="shared" si="33"/>
        <v>0</v>
      </c>
      <c r="BM13" s="29">
        <f t="shared" si="34"/>
        <v>0</v>
      </c>
      <c r="BN13" s="29">
        <f t="shared" si="4"/>
        <v>0</v>
      </c>
      <c r="BO13" s="29">
        <f t="shared" si="4"/>
        <v>0</v>
      </c>
      <c r="BP13" s="29">
        <f t="shared" si="35"/>
        <v>0</v>
      </c>
      <c r="BQ13" s="29">
        <f t="shared" si="36"/>
        <v>0</v>
      </c>
      <c r="BR13" s="29">
        <f t="shared" si="36"/>
        <v>0</v>
      </c>
      <c r="BS13" s="29">
        <f t="shared" si="37"/>
        <v>0</v>
      </c>
      <c r="BT13" s="29">
        <f t="shared" si="5"/>
        <v>1</v>
      </c>
      <c r="BU13" s="30">
        <f t="shared" si="5"/>
        <v>1</v>
      </c>
      <c r="BV13" s="30">
        <f t="shared" si="38"/>
        <v>1</v>
      </c>
      <c r="BX13" s="28">
        <f t="shared" si="39"/>
        <v>80</v>
      </c>
      <c r="BY13" s="29">
        <f t="shared" si="40"/>
        <v>0</v>
      </c>
      <c r="BZ13" s="29">
        <f t="shared" si="41"/>
        <v>0</v>
      </c>
      <c r="CA13" s="29">
        <f t="shared" si="42"/>
        <v>0</v>
      </c>
      <c r="CB13" s="29">
        <f t="shared" si="43"/>
        <v>35</v>
      </c>
      <c r="CC13" s="30">
        <f t="shared" si="44"/>
        <v>115</v>
      </c>
      <c r="CD13" s="122">
        <f t="shared" si="6"/>
        <v>-31.666666666666657</v>
      </c>
      <c r="CE13" s="22" t="str">
        <f t="shared" si="45"/>
        <v>NAO</v>
      </c>
      <c r="CF13" s="122">
        <f t="shared" si="7"/>
        <v>-71.666666666666657</v>
      </c>
      <c r="CG13" s="22" t="str">
        <f t="shared" si="46"/>
        <v>NAO</v>
      </c>
      <c r="CH13" s="122">
        <f t="shared" si="8"/>
        <v>-111.66666666666666</v>
      </c>
      <c r="CI13" s="22" t="str">
        <f t="shared" si="47"/>
        <v>NAO</v>
      </c>
      <c r="CK13" s="22">
        <f t="shared" si="9"/>
        <v>2.4287222808870119</v>
      </c>
      <c r="CM13" s="22">
        <f t="shared" si="10"/>
        <v>0</v>
      </c>
      <c r="CN13" s="22">
        <f t="shared" si="11"/>
        <v>0</v>
      </c>
      <c r="CO13" s="22">
        <f t="shared" si="12"/>
        <v>2.4390243902439024</v>
      </c>
      <c r="CP13" s="22">
        <f t="shared" si="13"/>
        <v>0</v>
      </c>
      <c r="CQ13" s="22">
        <f t="shared" si="14"/>
        <v>33.333333333333336</v>
      </c>
      <c r="CR13" s="22">
        <f t="shared" si="15"/>
        <v>0</v>
      </c>
      <c r="CS13" s="22">
        <f t="shared" si="16"/>
        <v>0</v>
      </c>
      <c r="CT13" s="22" t="e">
        <f t="shared" si="17"/>
        <v>#DIV/0!</v>
      </c>
      <c r="CU13" s="22" t="e">
        <f t="shared" si="18"/>
        <v>#DIV/0!</v>
      </c>
      <c r="CV13" s="22" t="e">
        <f t="shared" si="19"/>
        <v>#DIV/0!</v>
      </c>
      <c r="CW13" s="22" t="e">
        <f t="shared" si="20"/>
        <v>#DIV/0!</v>
      </c>
      <c r="CX13" s="22" t="e">
        <f t="shared" si="21"/>
        <v>#DIV/0!</v>
      </c>
      <c r="CY13" s="22">
        <f t="shared" si="22"/>
        <v>0</v>
      </c>
      <c r="CZ13" s="22">
        <f t="shared" si="23"/>
        <v>0</v>
      </c>
      <c r="DA13" s="22">
        <f t="shared" si="24"/>
        <v>20</v>
      </c>
      <c r="DB13" s="22">
        <f t="shared" si="25"/>
        <v>100</v>
      </c>
      <c r="DC13" s="22">
        <f t="shared" si="26"/>
        <v>100</v>
      </c>
      <c r="DE13" s="22">
        <f t="shared" si="48"/>
        <v>0</v>
      </c>
      <c r="DF13" s="22">
        <f t="shared" si="48"/>
        <v>0</v>
      </c>
      <c r="DG13" s="22">
        <f t="shared" si="49"/>
        <v>1</v>
      </c>
      <c r="DH13" s="22">
        <f t="shared" si="50"/>
        <v>0</v>
      </c>
      <c r="DI13" s="22">
        <f t="shared" si="27"/>
        <v>1</v>
      </c>
      <c r="DJ13" s="22">
        <f t="shared" si="27"/>
        <v>0</v>
      </c>
      <c r="DK13" s="22">
        <f t="shared" si="27"/>
        <v>0</v>
      </c>
      <c r="DL13" s="22">
        <f t="shared" si="27"/>
        <v>0</v>
      </c>
      <c r="DM13" s="22">
        <f t="shared" si="27"/>
        <v>0</v>
      </c>
      <c r="DN13" s="22">
        <f t="shared" si="28"/>
        <v>0</v>
      </c>
      <c r="DO13" s="22">
        <f t="shared" si="51"/>
        <v>0</v>
      </c>
      <c r="DP13" s="22">
        <f t="shared" si="51"/>
        <v>0</v>
      </c>
      <c r="DQ13" s="22">
        <f t="shared" si="51"/>
        <v>0</v>
      </c>
      <c r="DR13" s="22">
        <f t="shared" si="52"/>
        <v>1</v>
      </c>
      <c r="DS13" s="22">
        <f t="shared" si="53"/>
        <v>1</v>
      </c>
    </row>
    <row r="14" spans="1:123" s="22" customFormat="1" ht="15.75" thickBot="1">
      <c r="A14" s="102" t="s">
        <v>166</v>
      </c>
      <c r="B14" s="95">
        <v>12</v>
      </c>
      <c r="C14" s="95" t="s">
        <v>177</v>
      </c>
      <c r="D14" s="80" t="s">
        <v>36</v>
      </c>
      <c r="E14" s="98"/>
      <c r="F14" s="98"/>
      <c r="G14" s="98">
        <v>1</v>
      </c>
      <c r="H14" s="98">
        <v>1</v>
      </c>
      <c r="I14" s="98"/>
      <c r="J14" s="98"/>
      <c r="K14" s="98"/>
      <c r="L14" s="98"/>
      <c r="M14" s="98"/>
      <c r="N14" s="98"/>
      <c r="O14" s="98"/>
      <c r="P14" s="98"/>
      <c r="Q14" s="98"/>
      <c r="R14" s="31"/>
      <c r="S14" s="98"/>
      <c r="T14" s="48" t="s">
        <v>36</v>
      </c>
      <c r="U14" s="31"/>
      <c r="V14" s="98"/>
      <c r="W14" s="99">
        <v>1</v>
      </c>
      <c r="X14" s="98">
        <v>1</v>
      </c>
      <c r="Y14" s="98"/>
      <c r="Z14" s="98"/>
      <c r="AA14" s="98"/>
      <c r="AB14" s="98"/>
      <c r="AC14" s="31"/>
      <c r="AD14" s="31"/>
      <c r="AE14" s="31"/>
      <c r="AF14" s="115"/>
      <c r="AG14" s="115"/>
      <c r="AH14" s="115"/>
      <c r="AI14" s="115"/>
      <c r="AJ14" s="48"/>
      <c r="AK14" s="90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29"/>
        <v>2</v>
      </c>
      <c r="BA14" s="28">
        <f t="shared" si="0"/>
        <v>0</v>
      </c>
      <c r="BB14" s="29">
        <f t="shared" si="0"/>
        <v>0</v>
      </c>
      <c r="BC14" s="29">
        <f t="shared" si="30"/>
        <v>0</v>
      </c>
      <c r="BD14" s="29">
        <f t="shared" si="1"/>
        <v>2</v>
      </c>
      <c r="BE14" s="29">
        <f t="shared" si="31"/>
        <v>2</v>
      </c>
      <c r="BF14" s="29">
        <f t="shared" si="2"/>
        <v>2</v>
      </c>
      <c r="BG14" s="29">
        <f t="shared" si="32"/>
        <v>4</v>
      </c>
      <c r="BH14" s="29">
        <f t="shared" si="3"/>
        <v>0</v>
      </c>
      <c r="BI14" s="29">
        <f t="shared" si="3"/>
        <v>0</v>
      </c>
      <c r="BJ14" s="29">
        <f t="shared" si="3"/>
        <v>0</v>
      </c>
      <c r="BK14" s="29">
        <f t="shared" si="33"/>
        <v>0</v>
      </c>
      <c r="BL14" s="29">
        <f t="shared" si="33"/>
        <v>0</v>
      </c>
      <c r="BM14" s="29">
        <f t="shared" si="34"/>
        <v>0</v>
      </c>
      <c r="BN14" s="29">
        <f t="shared" si="4"/>
        <v>0</v>
      </c>
      <c r="BO14" s="29">
        <f t="shared" si="4"/>
        <v>0</v>
      </c>
      <c r="BP14" s="29">
        <f t="shared" si="35"/>
        <v>0</v>
      </c>
      <c r="BQ14" s="29">
        <f t="shared" si="36"/>
        <v>0</v>
      </c>
      <c r="BR14" s="29">
        <f t="shared" si="36"/>
        <v>0</v>
      </c>
      <c r="BS14" s="29">
        <f t="shared" si="37"/>
        <v>0</v>
      </c>
      <c r="BT14" s="29">
        <f t="shared" si="5"/>
        <v>0</v>
      </c>
      <c r="BU14" s="30">
        <f t="shared" si="5"/>
        <v>0</v>
      </c>
      <c r="BV14" s="30">
        <f t="shared" si="38"/>
        <v>0</v>
      </c>
      <c r="BX14" s="28">
        <f t="shared" si="39"/>
        <v>200</v>
      </c>
      <c r="BY14" s="29">
        <f t="shared" si="40"/>
        <v>0</v>
      </c>
      <c r="BZ14" s="29">
        <f t="shared" si="41"/>
        <v>0</v>
      </c>
      <c r="CA14" s="29">
        <f t="shared" si="42"/>
        <v>0</v>
      </c>
      <c r="CB14" s="29">
        <f t="shared" si="43"/>
        <v>0</v>
      </c>
      <c r="CC14" s="30">
        <f t="shared" si="44"/>
        <v>200</v>
      </c>
      <c r="CD14" s="122">
        <f t="shared" si="6"/>
        <v>53.333333333333343</v>
      </c>
      <c r="CE14" s="22">
        <f t="shared" si="45"/>
        <v>3</v>
      </c>
      <c r="CF14" s="122">
        <f t="shared" si="7"/>
        <v>13.333333333333343</v>
      </c>
      <c r="CG14" s="22">
        <f t="shared" si="46"/>
        <v>4</v>
      </c>
      <c r="CH14" s="122">
        <f t="shared" si="8"/>
        <v>-26.666666666666657</v>
      </c>
      <c r="CI14" s="22" t="str">
        <f t="shared" si="47"/>
        <v>NAO</v>
      </c>
      <c r="CK14" s="22">
        <f t="shared" si="9"/>
        <v>4.2238648363252373</v>
      </c>
      <c r="CM14" s="22">
        <f t="shared" si="10"/>
        <v>0</v>
      </c>
      <c r="CN14" s="22">
        <f t="shared" si="11"/>
        <v>0</v>
      </c>
      <c r="CO14" s="22">
        <f t="shared" si="12"/>
        <v>4.8780487804878048</v>
      </c>
      <c r="CP14" s="22">
        <f t="shared" si="13"/>
        <v>10.526315789473685</v>
      </c>
      <c r="CQ14" s="22">
        <f t="shared" si="14"/>
        <v>0</v>
      </c>
      <c r="CR14" s="22">
        <f t="shared" si="15"/>
        <v>0</v>
      </c>
      <c r="CS14" s="22">
        <f t="shared" si="16"/>
        <v>0</v>
      </c>
      <c r="CT14" s="22" t="e">
        <f t="shared" si="17"/>
        <v>#DIV/0!</v>
      </c>
      <c r="CU14" s="22" t="e">
        <f t="shared" si="18"/>
        <v>#DIV/0!</v>
      </c>
      <c r="CV14" s="22" t="e">
        <f t="shared" si="19"/>
        <v>#DIV/0!</v>
      </c>
      <c r="CW14" s="22" t="e">
        <f t="shared" si="20"/>
        <v>#DIV/0!</v>
      </c>
      <c r="CX14" s="22" t="e">
        <f t="shared" si="21"/>
        <v>#DIV/0!</v>
      </c>
      <c r="CY14" s="22">
        <f t="shared" si="22"/>
        <v>0</v>
      </c>
      <c r="CZ14" s="22">
        <f t="shared" si="23"/>
        <v>0</v>
      </c>
      <c r="DA14" s="22">
        <f t="shared" si="24"/>
        <v>0</v>
      </c>
      <c r="DB14" s="22">
        <f t="shared" si="25"/>
        <v>0</v>
      </c>
      <c r="DC14" s="22">
        <f t="shared" si="26"/>
        <v>0</v>
      </c>
      <c r="DE14" s="22">
        <f t="shared" si="48"/>
        <v>0</v>
      </c>
      <c r="DF14" s="22">
        <f t="shared" si="48"/>
        <v>0</v>
      </c>
      <c r="DG14" s="22">
        <f t="shared" si="49"/>
        <v>1</v>
      </c>
      <c r="DH14" s="22">
        <f t="shared" si="50"/>
        <v>1</v>
      </c>
      <c r="DI14" s="22">
        <f t="shared" si="27"/>
        <v>0</v>
      </c>
      <c r="DJ14" s="22">
        <f t="shared" si="27"/>
        <v>0</v>
      </c>
      <c r="DK14" s="22">
        <f t="shared" si="27"/>
        <v>0</v>
      </c>
      <c r="DL14" s="22">
        <f t="shared" si="27"/>
        <v>0</v>
      </c>
      <c r="DM14" s="22">
        <f t="shared" si="27"/>
        <v>0</v>
      </c>
      <c r="DN14" s="22">
        <f t="shared" si="28"/>
        <v>0</v>
      </c>
      <c r="DO14" s="22">
        <f t="shared" si="51"/>
        <v>0</v>
      </c>
      <c r="DP14" s="22">
        <f t="shared" si="51"/>
        <v>0</v>
      </c>
      <c r="DQ14" s="22">
        <f t="shared" si="51"/>
        <v>0</v>
      </c>
      <c r="DR14" s="22">
        <f t="shared" si="52"/>
        <v>0</v>
      </c>
      <c r="DS14" s="22">
        <f t="shared" si="53"/>
        <v>0</v>
      </c>
    </row>
    <row r="15" spans="1:123" s="22" customFormat="1" ht="15.75" thickBot="1">
      <c r="A15" s="102" t="s">
        <v>166</v>
      </c>
      <c r="B15" s="95">
        <v>13</v>
      </c>
      <c r="C15" s="95" t="s">
        <v>178</v>
      </c>
      <c r="D15" s="80" t="s">
        <v>73</v>
      </c>
      <c r="E15" s="98"/>
      <c r="F15" s="98"/>
      <c r="G15" s="98"/>
      <c r="H15" s="105"/>
      <c r="I15" s="98"/>
      <c r="J15" s="98"/>
      <c r="K15" s="98"/>
      <c r="L15" s="98"/>
      <c r="M15" s="98"/>
      <c r="N15" s="98"/>
      <c r="O15" s="98"/>
      <c r="P15" s="98"/>
      <c r="Q15" s="98"/>
      <c r="R15" s="31"/>
      <c r="S15" s="98"/>
      <c r="T15" s="48" t="s">
        <v>73</v>
      </c>
      <c r="U15" s="31"/>
      <c r="V15" s="98"/>
      <c r="W15" s="98"/>
      <c r="X15" s="98"/>
      <c r="Y15" s="98"/>
      <c r="Z15" s="98"/>
      <c r="AA15" s="98"/>
      <c r="AB15" s="98"/>
      <c r="AC15" s="31"/>
      <c r="AD15" s="31"/>
      <c r="AE15" s="31"/>
      <c r="AF15" s="115"/>
      <c r="AG15" s="115"/>
      <c r="AH15" s="115"/>
      <c r="AI15" s="115"/>
      <c r="AJ15" s="48"/>
      <c r="AK15" s="90"/>
      <c r="AL15" s="31"/>
      <c r="AM15" s="31"/>
      <c r="AN15" s="25"/>
      <c r="AO15" s="25"/>
      <c r="AP15" s="25"/>
      <c r="AQ15" s="25"/>
      <c r="AR15" s="26"/>
      <c r="AS15" s="24"/>
      <c r="AT15" s="24"/>
      <c r="AU15" s="24"/>
      <c r="AV15" s="24"/>
      <c r="AW15" s="24"/>
      <c r="AX15" s="24"/>
      <c r="AY15" s="24"/>
      <c r="AZ15" s="27">
        <f t="shared" si="29"/>
        <v>0</v>
      </c>
      <c r="BA15" s="28">
        <f t="shared" ref="BA15" si="54">SUM(E15,U15,AK15)</f>
        <v>0</v>
      </c>
      <c r="BB15" s="29">
        <f t="shared" ref="BB15" si="55">SUM(F15,V15,AL15)</f>
        <v>0</v>
      </c>
      <c r="BC15" s="29">
        <f t="shared" ref="BC15" si="56">SUM(BA15:BB15)</f>
        <v>0</v>
      </c>
      <c r="BD15" s="29">
        <f t="shared" ref="BD15" si="57">SUM(G15,W15,AM15)</f>
        <v>0</v>
      </c>
      <c r="BE15" s="29">
        <f t="shared" ref="BE15" si="58">SUM(BC15:BD15)</f>
        <v>0</v>
      </c>
      <c r="BF15" s="29">
        <f t="shared" ref="BF15" si="59">SUM(H15,X15,AN15)</f>
        <v>0</v>
      </c>
      <c r="BG15" s="29">
        <f t="shared" ref="BG15" si="60">BA15+BB15+BD15+BF15</f>
        <v>0</v>
      </c>
      <c r="BH15" s="29">
        <f t="shared" ref="BH15" si="61">SUM(I15,Y15,AO15)</f>
        <v>0</v>
      </c>
      <c r="BI15" s="29">
        <f t="shared" ref="BI15" si="62">SUM(J15,Z15,AP15)</f>
        <v>0</v>
      </c>
      <c r="BJ15" s="29">
        <f t="shared" ref="BJ15" si="63">SUM(K15,AA15,AQ15)</f>
        <v>0</v>
      </c>
      <c r="BK15" s="29">
        <f t="shared" ref="BK15" si="64">SUM(AR15,AB15,L15)</f>
        <v>0</v>
      </c>
      <c r="BL15" s="29">
        <f t="shared" ref="BL15" si="65">SUM(AS15,AC15,M15)</f>
        <v>0</v>
      </c>
      <c r="BM15" s="29">
        <f t="shared" ref="BM15" si="66">SUM(BK15:BL15)</f>
        <v>0</v>
      </c>
      <c r="BN15" s="29">
        <f t="shared" ref="BN15" si="67">SUM(AT15,AD15,N15)</f>
        <v>0</v>
      </c>
      <c r="BO15" s="29">
        <f t="shared" ref="BO15" si="68">SUM(AU15,AE15,O15)</f>
        <v>0</v>
      </c>
      <c r="BP15" s="29">
        <f t="shared" ref="BP15" si="69">IF(BO15&gt;=3,3,BO15)</f>
        <v>0</v>
      </c>
      <c r="BQ15" s="29">
        <f t="shared" ref="BQ15" si="70">SUM(AV15,AF15,P15)</f>
        <v>0</v>
      </c>
      <c r="BR15" s="29">
        <f t="shared" ref="BR15" si="71">SUM(AW15,AG15,Q15)</f>
        <v>0</v>
      </c>
      <c r="BS15" s="29">
        <f t="shared" ref="BS15" si="72">SUM(BQ15:BR15)</f>
        <v>0</v>
      </c>
      <c r="BT15" s="29">
        <f t="shared" ref="BT15" si="73">SUM(AX15,AH15,R15)</f>
        <v>0</v>
      </c>
      <c r="BU15" s="30">
        <f t="shared" ref="BU15" si="74">SUM(AY15,AI15,S15)</f>
        <v>0</v>
      </c>
      <c r="BV15" s="30">
        <f t="shared" ref="BV15" si="75">IF(BU15&gt;=3,3,BU15)</f>
        <v>0</v>
      </c>
      <c r="BX15" s="28">
        <f t="shared" ref="BX15" si="76">(BA15*100)+(BB15*80)+(BD15*60)+(BF15*40)+(BH15*20)</f>
        <v>0</v>
      </c>
      <c r="BY15" s="29">
        <f t="shared" ref="BY15" si="77">IF(BI15&gt;3,30,BI15*10)</f>
        <v>0</v>
      </c>
      <c r="BZ15" s="29">
        <f t="shared" ref="BZ15" si="78">IF(BJ15&gt;3,15,BJ15*5)</f>
        <v>0</v>
      </c>
      <c r="CA15" s="29">
        <f t="shared" ref="CA15" si="79">(BK15*200)+(BL15*100)+(BN15*50)+(BP15*20)</f>
        <v>0</v>
      </c>
      <c r="CB15" s="29">
        <f t="shared" ref="CB15" si="80">(BQ15*100)+(BR15*50)+(BT15*25)+(BV15*10)</f>
        <v>0</v>
      </c>
      <c r="CC15" s="30" t="str">
        <f t="shared" ref="CC15" si="81">IF(AZ15&gt;0,SUM(BX15:CB15),"")</f>
        <v/>
      </c>
      <c r="CD15" s="122" t="e">
        <f t="shared" si="6"/>
        <v>#VALUE!</v>
      </c>
      <c r="CE15" s="22" t="str">
        <f t="shared" ref="CE15" si="82">IF(AZ15=0," ",IF(CD15&gt;=0,3,"NAO"))</f>
        <v xml:space="preserve"> </v>
      </c>
      <c r="CF15" s="122" t="e">
        <f t="shared" si="7"/>
        <v>#VALUE!</v>
      </c>
      <c r="CG15" s="22" t="str">
        <f t="shared" ref="CG15" si="83">IF(AZ15=0," ",IF(CF15&gt;=0,4,"NAO"))</f>
        <v xml:space="preserve"> </v>
      </c>
      <c r="CH15" s="122" t="e">
        <f t="shared" si="8"/>
        <v>#VALUE!</v>
      </c>
      <c r="CI15" s="22" t="str">
        <f t="shared" ref="CI15" si="84">IF(AZ15=0," ",IF(CH15&gt;=0,5,"NAO"))</f>
        <v xml:space="preserve"> </v>
      </c>
      <c r="CK15" s="22" t="e">
        <f t="shared" ref="CK15" si="85">(CC15/(SUM($CC$3:$CC$16))*100)</f>
        <v>#VALUE!</v>
      </c>
      <c r="CM15" s="22">
        <f t="shared" ref="CM15" si="86">BA15/(SUM(BA$3:BA$16)/100)</f>
        <v>0</v>
      </c>
      <c r="CN15" s="22">
        <f t="shared" ref="CN15" si="87">BB15/(SUM(BB$3:BB$16)/100)</f>
        <v>0</v>
      </c>
      <c r="CO15" s="22">
        <f t="shared" ref="CO15" si="88">BD15/(SUM(BD$3:BD$16)/100)</f>
        <v>0</v>
      </c>
      <c r="CP15" s="22">
        <f t="shared" ref="CP15" si="89">BF15/(SUM(BF$3:BF$16)/100)</f>
        <v>0</v>
      </c>
      <c r="CQ15" s="22">
        <f t="shared" ref="CQ15" si="90">BH15/(SUM(BH$3:BH$16)/100)</f>
        <v>0</v>
      </c>
      <c r="CR15" s="22">
        <f t="shared" ref="CR15" si="91">BI15/(SUM(BI$3:BI$16)/100)</f>
        <v>0</v>
      </c>
      <c r="CS15" s="22">
        <f t="shared" ref="CS15" si="92">BJ15/(SUM(BJ$3:BJ$16)/100)</f>
        <v>0</v>
      </c>
      <c r="CT15" s="22" t="e">
        <f t="shared" ref="CT15" si="93">BK15/(SUM(BK$3:BK$16)/100)</f>
        <v>#DIV/0!</v>
      </c>
      <c r="CU15" s="22" t="e">
        <f t="shared" ref="CU15" si="94">BL15/(SUM(BL$3:BL$16)/100)</f>
        <v>#DIV/0!</v>
      </c>
      <c r="CV15" s="22" t="e">
        <f t="shared" ref="CV15" si="95">BN15/(SUM(BN$3:BN$16)/100)</f>
        <v>#DIV/0!</v>
      </c>
      <c r="CW15" s="22" t="e">
        <f t="shared" ref="CW15" si="96">BO15/(SUM(BO$3:BO$16)/100)</f>
        <v>#DIV/0!</v>
      </c>
      <c r="CX15" s="22" t="e">
        <f t="shared" ref="CX15" si="97">BP15/(SUM(BP$3:BP$16)/100)</f>
        <v>#DIV/0!</v>
      </c>
      <c r="CY15" s="22">
        <f t="shared" ref="CY15" si="98">BQ15/(SUM(BQ$3:BQ$16)/100)</f>
        <v>0</v>
      </c>
      <c r="CZ15" s="22">
        <f t="shared" ref="CZ15" si="99">BR15/(SUM(BR$3:BR$16)/100)</f>
        <v>0</v>
      </c>
      <c r="DA15" s="22">
        <f t="shared" ref="DA15" si="100">BT15/(SUM(BT$3:BT$16)/100)</f>
        <v>0</v>
      </c>
      <c r="DB15" s="22">
        <f t="shared" ref="DB15" si="101">BU15/(SUM(BU$3:BU$16)/100)</f>
        <v>0</v>
      </c>
      <c r="DC15" s="22">
        <f t="shared" ref="DC15" si="102">BV15/(SUM(BV$3:BV$16)/100)</f>
        <v>0</v>
      </c>
      <c r="DE15" s="22">
        <f t="shared" ref="DE15" si="103">COUNTIF(BA15,"&lt;&gt;0")</f>
        <v>0</v>
      </c>
      <c r="DF15" s="22">
        <f t="shared" ref="DF15" si="104">COUNTIF(BB15,"&lt;&gt;0")</f>
        <v>0</v>
      </c>
      <c r="DG15" s="22">
        <f t="shared" ref="DG15" si="105">COUNTIF(BD15,"&lt;&gt;0")</f>
        <v>0</v>
      </c>
      <c r="DH15" s="22">
        <f t="shared" ref="DH15" si="106">COUNTIF(BF15,"&lt;&gt;0")</f>
        <v>0</v>
      </c>
      <c r="DI15" s="22">
        <f t="shared" ref="DI15" si="107">COUNTIF(BH15,"&lt;&gt;0")</f>
        <v>0</v>
      </c>
      <c r="DJ15" s="22">
        <f t="shared" ref="DJ15" si="108">COUNTIF(BI15,"&lt;&gt;0")</f>
        <v>0</v>
      </c>
      <c r="DK15" s="22">
        <f t="shared" ref="DK15" si="109">COUNTIF(BJ15,"&lt;&gt;0")</f>
        <v>0</v>
      </c>
      <c r="DL15" s="22">
        <f t="shared" ref="DL15" si="110">COUNTIF(BK15,"&lt;&gt;0")</f>
        <v>0</v>
      </c>
      <c r="DM15" s="22">
        <f t="shared" ref="DM15" si="111">COUNTIF(BL15,"&lt;&gt;0")</f>
        <v>0</v>
      </c>
      <c r="DN15" s="22">
        <f t="shared" ref="DN15" si="112">COUNTIF(BN15,"&lt;&gt;0")</f>
        <v>0</v>
      </c>
      <c r="DO15" s="22">
        <f t="shared" ref="DO15" si="113">COUNTIF(BP15,"&lt;&gt;0")</f>
        <v>0</v>
      </c>
      <c r="DP15" s="22">
        <f t="shared" ref="DP15" si="114">COUNTIF(BQ15,"&lt;&gt;0")</f>
        <v>0</v>
      </c>
      <c r="DQ15" s="22">
        <f t="shared" ref="DQ15" si="115">COUNTIF(BR15,"&lt;&gt;0")</f>
        <v>0</v>
      </c>
    </row>
    <row r="16" spans="1:123" s="22" customFormat="1" ht="15.75" thickBot="1">
      <c r="A16" s="102" t="s">
        <v>166</v>
      </c>
      <c r="B16" s="95">
        <v>14</v>
      </c>
      <c r="C16" s="95" t="s">
        <v>179</v>
      </c>
      <c r="D16" s="80" t="s">
        <v>36</v>
      </c>
      <c r="E16" s="99"/>
      <c r="F16" s="99">
        <v>1</v>
      </c>
      <c r="G16" s="99">
        <v>1</v>
      </c>
      <c r="H16" s="99"/>
      <c r="I16" s="99"/>
      <c r="J16" s="99">
        <v>1</v>
      </c>
      <c r="K16" s="99"/>
      <c r="L16" s="98"/>
      <c r="M16" s="98"/>
      <c r="N16" s="98"/>
      <c r="O16" s="98"/>
      <c r="P16" s="98"/>
      <c r="Q16" s="98"/>
      <c r="R16" s="31"/>
      <c r="S16" s="98"/>
      <c r="T16" s="48" t="s">
        <v>36</v>
      </c>
      <c r="U16" s="31"/>
      <c r="V16" s="98"/>
      <c r="W16" s="98">
        <v>1</v>
      </c>
      <c r="X16" s="98"/>
      <c r="Y16" s="98"/>
      <c r="Z16" s="98"/>
      <c r="AA16" s="98"/>
      <c r="AB16" s="98"/>
      <c r="AC16" s="31"/>
      <c r="AD16" s="31"/>
      <c r="AE16" s="31"/>
      <c r="AF16" s="115"/>
      <c r="AG16" s="115">
        <v>1</v>
      </c>
      <c r="AH16" s="115"/>
      <c r="AI16" s="115"/>
      <c r="AJ16" s="48"/>
      <c r="AK16" s="90"/>
      <c r="AL16" s="31"/>
      <c r="AM16" s="31"/>
      <c r="AN16" s="25"/>
      <c r="AO16" s="25"/>
      <c r="AP16" s="25"/>
      <c r="AQ16" s="25"/>
      <c r="AR16" s="26"/>
      <c r="AS16" s="24"/>
      <c r="AT16" s="24"/>
      <c r="AU16" s="24"/>
      <c r="AV16" s="24"/>
      <c r="AW16" s="24"/>
      <c r="AX16" s="24"/>
      <c r="AY16" s="24"/>
      <c r="AZ16" s="27">
        <f t="shared" si="29"/>
        <v>2</v>
      </c>
      <c r="BA16" s="28">
        <f t="shared" si="0"/>
        <v>0</v>
      </c>
      <c r="BB16" s="29">
        <f t="shared" si="0"/>
        <v>1</v>
      </c>
      <c r="BC16" s="29">
        <f t="shared" si="30"/>
        <v>1</v>
      </c>
      <c r="BD16" s="29">
        <f t="shared" si="1"/>
        <v>2</v>
      </c>
      <c r="BE16" s="29">
        <f t="shared" si="31"/>
        <v>3</v>
      </c>
      <c r="BF16" s="29">
        <f t="shared" si="2"/>
        <v>0</v>
      </c>
      <c r="BG16" s="29">
        <f t="shared" si="32"/>
        <v>3</v>
      </c>
      <c r="BH16" s="29">
        <f t="shared" si="3"/>
        <v>0</v>
      </c>
      <c r="BI16" s="29">
        <f t="shared" si="3"/>
        <v>1</v>
      </c>
      <c r="BJ16" s="29">
        <f t="shared" si="3"/>
        <v>0</v>
      </c>
      <c r="BK16" s="29">
        <f t="shared" si="33"/>
        <v>0</v>
      </c>
      <c r="BL16" s="29">
        <f t="shared" si="33"/>
        <v>0</v>
      </c>
      <c r="BM16" s="29">
        <f t="shared" si="34"/>
        <v>0</v>
      </c>
      <c r="BN16" s="29">
        <f t="shared" si="4"/>
        <v>0</v>
      </c>
      <c r="BO16" s="29">
        <f t="shared" si="4"/>
        <v>0</v>
      </c>
      <c r="BP16" s="29">
        <f t="shared" si="35"/>
        <v>0</v>
      </c>
      <c r="BQ16" s="29">
        <f t="shared" si="36"/>
        <v>0</v>
      </c>
      <c r="BR16" s="29">
        <f t="shared" si="36"/>
        <v>1</v>
      </c>
      <c r="BS16" s="29">
        <f t="shared" si="37"/>
        <v>1</v>
      </c>
      <c r="BT16" s="29">
        <f t="shared" si="5"/>
        <v>0</v>
      </c>
      <c r="BU16" s="30">
        <f t="shared" si="5"/>
        <v>0</v>
      </c>
      <c r="BV16" s="30">
        <f t="shared" si="38"/>
        <v>0</v>
      </c>
      <c r="BX16" s="28">
        <f t="shared" si="39"/>
        <v>200</v>
      </c>
      <c r="BY16" s="29">
        <f t="shared" si="40"/>
        <v>10</v>
      </c>
      <c r="BZ16" s="29">
        <f t="shared" si="41"/>
        <v>0</v>
      </c>
      <c r="CA16" s="29">
        <f t="shared" si="42"/>
        <v>0</v>
      </c>
      <c r="CB16" s="29">
        <f t="shared" si="43"/>
        <v>50</v>
      </c>
      <c r="CC16" s="30">
        <f t="shared" si="44"/>
        <v>260</v>
      </c>
      <c r="CD16" s="122">
        <f t="shared" si="6"/>
        <v>113.33333333333334</v>
      </c>
      <c r="CE16" s="22">
        <f t="shared" si="45"/>
        <v>3</v>
      </c>
      <c r="CF16" s="122">
        <f t="shared" si="7"/>
        <v>73.333333333333343</v>
      </c>
      <c r="CG16" s="22">
        <f t="shared" si="46"/>
        <v>4</v>
      </c>
      <c r="CH16" s="122">
        <f t="shared" si="8"/>
        <v>33.333333333333343</v>
      </c>
      <c r="CI16" s="22">
        <f t="shared" si="47"/>
        <v>5</v>
      </c>
      <c r="CK16" s="22">
        <f t="shared" si="9"/>
        <v>5.4910242872228086</v>
      </c>
      <c r="CM16" s="22">
        <f t="shared" si="10"/>
        <v>0</v>
      </c>
      <c r="CN16" s="22">
        <f t="shared" si="11"/>
        <v>9.0909090909090917</v>
      </c>
      <c r="CO16" s="22">
        <f t="shared" si="12"/>
        <v>4.8780487804878048</v>
      </c>
      <c r="CP16" s="22">
        <f t="shared" si="13"/>
        <v>0</v>
      </c>
      <c r="CQ16" s="22">
        <f t="shared" si="14"/>
        <v>0</v>
      </c>
      <c r="CR16" s="22">
        <f t="shared" si="15"/>
        <v>50</v>
      </c>
      <c r="CS16" s="22">
        <f t="shared" si="16"/>
        <v>0</v>
      </c>
      <c r="CT16" s="22" t="e">
        <f t="shared" si="17"/>
        <v>#DIV/0!</v>
      </c>
      <c r="CU16" s="22" t="e">
        <f t="shared" si="18"/>
        <v>#DIV/0!</v>
      </c>
      <c r="CV16" s="22" t="e">
        <f t="shared" si="19"/>
        <v>#DIV/0!</v>
      </c>
      <c r="CW16" s="22" t="e">
        <f t="shared" si="20"/>
        <v>#DIV/0!</v>
      </c>
      <c r="CX16" s="22" t="e">
        <f t="shared" si="21"/>
        <v>#DIV/0!</v>
      </c>
      <c r="CY16" s="22">
        <f t="shared" si="22"/>
        <v>0</v>
      </c>
      <c r="CZ16" s="22">
        <f t="shared" si="23"/>
        <v>25</v>
      </c>
      <c r="DA16" s="22">
        <f t="shared" si="24"/>
        <v>0</v>
      </c>
      <c r="DB16" s="22">
        <f t="shared" si="25"/>
        <v>0</v>
      </c>
      <c r="DC16" s="22">
        <f t="shared" si="26"/>
        <v>0</v>
      </c>
      <c r="DE16" s="22">
        <f t="shared" si="48"/>
        <v>0</v>
      </c>
      <c r="DF16" s="22">
        <f t="shared" si="48"/>
        <v>1</v>
      </c>
      <c r="DG16" s="22">
        <f t="shared" si="49"/>
        <v>1</v>
      </c>
      <c r="DH16" s="22">
        <f t="shared" si="50"/>
        <v>0</v>
      </c>
      <c r="DI16" s="22">
        <f t="shared" si="27"/>
        <v>0</v>
      </c>
      <c r="DJ16" s="22">
        <f t="shared" si="27"/>
        <v>1</v>
      </c>
      <c r="DK16" s="22">
        <f t="shared" si="27"/>
        <v>0</v>
      </c>
      <c r="DL16" s="22">
        <f t="shared" si="27"/>
        <v>0</v>
      </c>
      <c r="DM16" s="22">
        <f t="shared" si="27"/>
        <v>0</v>
      </c>
      <c r="DN16" s="22">
        <f t="shared" si="28"/>
        <v>0</v>
      </c>
      <c r="DO16" s="22">
        <f t="shared" si="51"/>
        <v>0</v>
      </c>
      <c r="DP16" s="22">
        <f t="shared" si="51"/>
        <v>0</v>
      </c>
      <c r="DQ16" s="22">
        <f t="shared" si="51"/>
        <v>1</v>
      </c>
      <c r="DR16" s="22">
        <f t="shared" si="52"/>
        <v>0</v>
      </c>
      <c r="DS16" s="22">
        <f t="shared" si="53"/>
        <v>0</v>
      </c>
    </row>
    <row r="17" spans="1:107" ht="15.75" thickBot="1">
      <c r="A17" s="42"/>
      <c r="B17" s="43"/>
      <c r="C17" s="44"/>
      <c r="D17" s="45"/>
      <c r="E17" s="46"/>
      <c r="F17" s="47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8"/>
      <c r="U17" s="47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8"/>
      <c r="AK17" s="47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8">
        <f>SUM(AZ3:AZ16)</f>
        <v>21</v>
      </c>
      <c r="BA17" s="49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50"/>
      <c r="BW17" s="42"/>
      <c r="BX17" s="43"/>
      <c r="BY17" s="43"/>
      <c r="BZ17" s="43"/>
      <c r="CA17" s="43"/>
      <c r="CB17" s="43"/>
      <c r="CC17" s="43"/>
      <c r="CD17" s="42"/>
      <c r="CE17" s="42"/>
      <c r="CF17" s="42"/>
      <c r="CG17" s="42"/>
      <c r="CH17" s="42"/>
      <c r="CI17" s="42"/>
    </row>
    <row r="18" spans="1:107" ht="15.75" thickBot="1">
      <c r="C18" s="7" t="s">
        <v>40</v>
      </c>
      <c r="D18" s="7"/>
      <c r="E18" s="51"/>
      <c r="F18" s="116"/>
      <c r="G18" s="116">
        <v>4</v>
      </c>
      <c r="H18" s="116">
        <v>2</v>
      </c>
      <c r="I18" s="10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116">
        <v>1</v>
      </c>
      <c r="W18" s="116">
        <v>2</v>
      </c>
      <c r="X18" s="101"/>
      <c r="Y18" s="101"/>
      <c r="Z18" s="101"/>
      <c r="AA18" s="101"/>
      <c r="AB18" s="101"/>
      <c r="AC18" s="51"/>
      <c r="AD18" s="51"/>
      <c r="AE18" s="51"/>
      <c r="AF18" s="51"/>
      <c r="AG18" s="85"/>
      <c r="AH18" s="85"/>
      <c r="AI18" s="85"/>
      <c r="AJ18" s="85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7">
        <f>AZ17/2</f>
        <v>10.5</v>
      </c>
      <c r="BA18" s="1">
        <f t="shared" ref="BA18:BB18" si="116">SUM(E18,U18,AK18)</f>
        <v>0</v>
      </c>
      <c r="BB18" s="52">
        <f t="shared" si="116"/>
        <v>1</v>
      </c>
      <c r="BC18" s="52"/>
      <c r="BD18" s="52">
        <f>SUM(G18,W18,AM18)</f>
        <v>6</v>
      </c>
      <c r="BE18" s="52"/>
      <c r="BF18" s="52">
        <f>SUM(H18,X18,AN18)</f>
        <v>2</v>
      </c>
      <c r="BG18" s="52"/>
      <c r="BH18" s="52">
        <f>SUM(I18,Y18,AO18)</f>
        <v>0</v>
      </c>
      <c r="BI18" s="52">
        <f>SUM(J18,Z18,AP18)</f>
        <v>0</v>
      </c>
      <c r="BJ18" s="52">
        <f>SUM(K18,AA18,AQ18)</f>
        <v>0</v>
      </c>
      <c r="BK18" s="53">
        <f>SUM(AR18,AB18,L18)</f>
        <v>0</v>
      </c>
      <c r="BL18" s="53">
        <f>SUM(AS18,AC18,M18)</f>
        <v>0</v>
      </c>
      <c r="BM18" s="53"/>
      <c r="BN18" s="53">
        <f>SUM(AT18,AD18,N18)</f>
        <v>0</v>
      </c>
      <c r="BO18" s="53"/>
      <c r="BP18" s="53">
        <f>SUM(AU18,AE18,O18)</f>
        <v>0</v>
      </c>
      <c r="BQ18" s="53">
        <f>SUM(AV18,AF18,P18)</f>
        <v>0</v>
      </c>
      <c r="BR18" s="53">
        <f>SUM(AW18,AG18,Q18)</f>
        <v>0</v>
      </c>
      <c r="BS18" s="53"/>
      <c r="BT18" s="53">
        <f>SUM(AX18,AH18,R18)</f>
        <v>0</v>
      </c>
      <c r="BU18" s="53"/>
      <c r="BV18" s="54">
        <f>SUM(AY18,AI18,S18)</f>
        <v>0</v>
      </c>
      <c r="CA18" s="55"/>
      <c r="CB18" s="55"/>
      <c r="CC18">
        <f>SUM(CC3:CC16)</f>
        <v>4735</v>
      </c>
    </row>
    <row r="19" spans="1:107">
      <c r="BI19" s="20"/>
      <c r="BY19" s="20"/>
      <c r="CK19" t="e">
        <f>SUM(CK3:CK16)</f>
        <v>#VALUE!</v>
      </c>
      <c r="CM19">
        <f t="shared" ref="CM19:DC19" si="117">SUM(CM3:CM16)</f>
        <v>100</v>
      </c>
      <c r="CN19">
        <f t="shared" si="117"/>
        <v>100.00000000000001</v>
      </c>
      <c r="CO19">
        <f t="shared" si="117"/>
        <v>100</v>
      </c>
      <c r="CP19">
        <f t="shared" si="117"/>
        <v>100.00000000000001</v>
      </c>
      <c r="CQ19">
        <f t="shared" si="117"/>
        <v>100</v>
      </c>
      <c r="CR19">
        <f t="shared" si="117"/>
        <v>100</v>
      </c>
      <c r="CS19">
        <f t="shared" si="117"/>
        <v>100</v>
      </c>
      <c r="CT19" t="e">
        <f t="shared" si="117"/>
        <v>#DIV/0!</v>
      </c>
      <c r="CU19" t="e">
        <f t="shared" si="117"/>
        <v>#DIV/0!</v>
      </c>
      <c r="CV19" t="e">
        <f t="shared" si="117"/>
        <v>#DIV/0!</v>
      </c>
      <c r="CW19" t="e">
        <f t="shared" si="117"/>
        <v>#DIV/0!</v>
      </c>
      <c r="CX19" t="e">
        <f t="shared" si="117"/>
        <v>#DIV/0!</v>
      </c>
      <c r="CY19">
        <f t="shared" si="117"/>
        <v>100</v>
      </c>
      <c r="CZ19">
        <f t="shared" si="117"/>
        <v>100</v>
      </c>
      <c r="DA19">
        <f t="shared" si="117"/>
        <v>100</v>
      </c>
      <c r="DB19">
        <f t="shared" si="117"/>
        <v>100</v>
      </c>
      <c r="DC19">
        <f t="shared" si="117"/>
        <v>100</v>
      </c>
    </row>
    <row r="20" spans="1:107" ht="15.75" thickBot="1"/>
    <row r="21" spans="1:107" ht="15.75" thickBot="1">
      <c r="D21" t="s">
        <v>41</v>
      </c>
      <c r="E21" t="s">
        <v>42</v>
      </c>
      <c r="F21" t="s">
        <v>43</v>
      </c>
      <c r="U21" s="55"/>
      <c r="BA21" s="16" t="s">
        <v>8</v>
      </c>
      <c r="BB21" s="17" t="s">
        <v>9</v>
      </c>
      <c r="BC21" s="17"/>
      <c r="BD21" s="17" t="s">
        <v>10</v>
      </c>
      <c r="BE21" s="17"/>
      <c r="BF21" s="17" t="s">
        <v>11</v>
      </c>
      <c r="BG21" s="17"/>
      <c r="BH21" s="17" t="s">
        <v>12</v>
      </c>
      <c r="BI21" s="17" t="s">
        <v>13</v>
      </c>
      <c r="BJ21" s="17" t="s">
        <v>14</v>
      </c>
      <c r="BK21" s="17" t="s">
        <v>15</v>
      </c>
      <c r="BL21" s="17" t="s">
        <v>16</v>
      </c>
      <c r="BM21" s="17"/>
      <c r="BN21" s="17" t="s">
        <v>17</v>
      </c>
      <c r="BO21" s="17"/>
      <c r="BP21" s="17" t="s">
        <v>27</v>
      </c>
      <c r="BQ21" s="17" t="s">
        <v>19</v>
      </c>
      <c r="BR21" s="17" t="s">
        <v>20</v>
      </c>
      <c r="BS21" s="17"/>
      <c r="BT21" s="17" t="s">
        <v>21</v>
      </c>
      <c r="BU21" s="17"/>
      <c r="BV21" s="19" t="s">
        <v>22</v>
      </c>
      <c r="BW21" s="185" t="s">
        <v>44</v>
      </c>
      <c r="BX21" s="186"/>
      <c r="BY21" s="186"/>
      <c r="BZ21" s="186"/>
      <c r="CA21" s="187"/>
      <c r="CB21" s="150" t="s">
        <v>222</v>
      </c>
      <c r="CC21" s="151"/>
    </row>
    <row r="22" spans="1:107" ht="15.75" thickBot="1">
      <c r="D22">
        <v>2010</v>
      </c>
      <c r="E22">
        <v>2011</v>
      </c>
      <c r="F22">
        <v>2012</v>
      </c>
      <c r="G22" t="s">
        <v>45</v>
      </c>
      <c r="AY22" s="153" t="s">
        <v>46</v>
      </c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78" t="s">
        <v>47</v>
      </c>
      <c r="BX22" s="179"/>
      <c r="BY22" s="56"/>
      <c r="BZ22" s="56"/>
      <c r="CA22" s="57">
        <f>SUM(BA24:BV24)</f>
        <v>83</v>
      </c>
      <c r="CB22" s="123">
        <v>0.8</v>
      </c>
      <c r="CC22" s="60">
        <f>PERCENTILE($CC$1:$CC16,0.8)</f>
        <v>510</v>
      </c>
    </row>
    <row r="23" spans="1:107" ht="15.75" thickBot="1">
      <c r="C23" t="s">
        <v>48</v>
      </c>
      <c r="D23">
        <f>COUNTIF(D3:D16,"P")</f>
        <v>11</v>
      </c>
      <c r="E23">
        <f>COUNTIF(T3:T16,"P")</f>
        <v>10</v>
      </c>
      <c r="G23">
        <f>AVERAGE(D23:F23)</f>
        <v>10.5</v>
      </c>
      <c r="AP23" s="55"/>
      <c r="AQ23" s="55"/>
      <c r="AR23" s="55"/>
      <c r="AS23" s="55"/>
      <c r="AT23" s="55"/>
      <c r="AU23" s="55"/>
      <c r="AV23" s="55"/>
      <c r="AW23" s="55"/>
      <c r="AX23" s="55"/>
      <c r="AY23" s="1" t="s">
        <v>49</v>
      </c>
      <c r="AZ23" s="58"/>
      <c r="BA23" s="59">
        <f>SUM(BA3:BA16)</f>
        <v>1</v>
      </c>
      <c r="BB23" s="59">
        <f>SUM(BB3:BB16)</f>
        <v>11</v>
      </c>
      <c r="BC23" s="59"/>
      <c r="BD23" s="59">
        <f>SUM(BD3:BD16)</f>
        <v>41</v>
      </c>
      <c r="BE23" s="59"/>
      <c r="BF23" s="59">
        <f>SUM(BF3:BF16)</f>
        <v>19</v>
      </c>
      <c r="BG23" s="59"/>
      <c r="BH23" s="59">
        <f>SUM(BH3:BH16)</f>
        <v>3</v>
      </c>
      <c r="BI23" s="59">
        <f>SUM(BI3:BI16)</f>
        <v>2</v>
      </c>
      <c r="BJ23" s="59">
        <f>SUM(BJ3:BJ16)</f>
        <v>4</v>
      </c>
      <c r="BK23" s="59">
        <f>SUM(BK3:BK16)</f>
        <v>0</v>
      </c>
      <c r="BL23" s="59">
        <f>SUM(BL3:BL16)</f>
        <v>0</v>
      </c>
      <c r="BM23" s="59"/>
      <c r="BN23" s="59">
        <f>SUM(BN3:BN16)</f>
        <v>0</v>
      </c>
      <c r="BO23" s="59">
        <f>SUM(BO3:BO16)</f>
        <v>0</v>
      </c>
      <c r="BP23" s="59">
        <f>SUM(BP3:BP16)</f>
        <v>0</v>
      </c>
      <c r="BQ23" s="59">
        <f>SUM(BQ3:BQ16)</f>
        <v>1</v>
      </c>
      <c r="BR23" s="59">
        <f>SUM(BR3:BR16)</f>
        <v>4</v>
      </c>
      <c r="BS23" s="59"/>
      <c r="BT23" s="59">
        <f>SUM(BT3:BT16)</f>
        <v>5</v>
      </c>
      <c r="BU23" s="59">
        <f>SUM(BU3:BU16)</f>
        <v>1</v>
      </c>
      <c r="BV23" s="59">
        <f>SUM(BV3:BV16)</f>
        <v>1</v>
      </c>
      <c r="BW23" s="169" t="s">
        <v>29</v>
      </c>
      <c r="BX23" s="170"/>
      <c r="BY23" s="60"/>
      <c r="BZ23" s="60"/>
      <c r="CA23" s="61">
        <f>SUM(BA24:BJ24)</f>
        <v>72</v>
      </c>
      <c r="CB23" s="142">
        <v>0.75</v>
      </c>
      <c r="CC23" s="60">
        <f>PERCENTILE($CC$1:$CC16,0.75)</f>
        <v>455</v>
      </c>
    </row>
    <row r="24" spans="1:107" ht="15.75" thickBot="1">
      <c r="C24" t="s">
        <v>50</v>
      </c>
      <c r="D24">
        <f>COUNTIF(D3:D16,"C")</f>
        <v>3</v>
      </c>
      <c r="E24">
        <f>COUNTIF(T3:T16,"C")</f>
        <v>4</v>
      </c>
      <c r="F24">
        <f>COUNTIF(A3:AJ16,"C")</f>
        <v>7</v>
      </c>
      <c r="G24">
        <f>AVERAGE(D24:F24)</f>
        <v>4.666666666666667</v>
      </c>
      <c r="AP24" s="55"/>
      <c r="AQ24" s="55"/>
      <c r="AR24" s="55"/>
      <c r="AS24" s="55"/>
      <c r="AT24" s="55"/>
      <c r="AU24" s="55"/>
      <c r="AV24" s="55"/>
      <c r="AW24" s="55"/>
      <c r="AX24" s="55"/>
      <c r="AY24" s="1" t="s">
        <v>51</v>
      </c>
      <c r="AZ24" s="58"/>
      <c r="BA24" s="52">
        <f>BA23-BA18</f>
        <v>1</v>
      </c>
      <c r="BB24" s="52">
        <f t="shared" ref="BB24:BV24" si="118">BB23-BB18</f>
        <v>10</v>
      </c>
      <c r="BC24" s="52"/>
      <c r="BD24" s="52">
        <f t="shared" si="118"/>
        <v>35</v>
      </c>
      <c r="BE24" s="52"/>
      <c r="BF24" s="52">
        <f t="shared" si="118"/>
        <v>17</v>
      </c>
      <c r="BG24" s="52"/>
      <c r="BH24" s="52">
        <f t="shared" si="118"/>
        <v>3</v>
      </c>
      <c r="BI24" s="52">
        <f t="shared" si="118"/>
        <v>2</v>
      </c>
      <c r="BJ24" s="52">
        <f t="shared" si="118"/>
        <v>4</v>
      </c>
      <c r="BK24" s="52">
        <f t="shared" si="118"/>
        <v>0</v>
      </c>
      <c r="BL24" s="52">
        <f t="shared" si="118"/>
        <v>0</v>
      </c>
      <c r="BM24" s="52"/>
      <c r="BN24" s="52">
        <f t="shared" si="118"/>
        <v>0</v>
      </c>
      <c r="BO24" s="52"/>
      <c r="BP24" s="52">
        <f t="shared" si="118"/>
        <v>0</v>
      </c>
      <c r="BQ24" s="52">
        <f t="shared" si="118"/>
        <v>1</v>
      </c>
      <c r="BR24" s="52">
        <f t="shared" si="118"/>
        <v>4</v>
      </c>
      <c r="BS24" s="52"/>
      <c r="BT24" s="52">
        <f t="shared" si="118"/>
        <v>5</v>
      </c>
      <c r="BU24" s="52"/>
      <c r="BV24" s="52">
        <f t="shared" si="118"/>
        <v>1</v>
      </c>
      <c r="BW24" s="169" t="s">
        <v>52</v>
      </c>
      <c r="BX24" s="170"/>
      <c r="BY24" s="60"/>
      <c r="BZ24" s="60"/>
      <c r="CA24" s="61">
        <f>SUM(BK24:BP24)</f>
        <v>0</v>
      </c>
      <c r="CB24" s="123">
        <v>0.7</v>
      </c>
      <c r="CC24" s="60">
        <f>PERCENTILE($CC$1:$CC16,0.7)</f>
        <v>400</v>
      </c>
    </row>
    <row r="25" spans="1:107" ht="15.75" thickBot="1">
      <c r="C25" t="s">
        <v>53</v>
      </c>
      <c r="D25">
        <f>COUNTIF(D3:D16,"V")</f>
        <v>0</v>
      </c>
      <c r="E25">
        <f>COUNTIF(T3:T16,"V")</f>
        <v>0</v>
      </c>
      <c r="F25">
        <f>COUNTIF(AJ3:AJ16,"V")</f>
        <v>0</v>
      </c>
      <c r="G25">
        <f>AVERAGE(D25:F25)</f>
        <v>0</v>
      </c>
      <c r="AP25" s="55"/>
      <c r="AQ25" s="55"/>
      <c r="AR25" s="55"/>
      <c r="AS25" s="55"/>
      <c r="AT25" s="55"/>
      <c r="AU25" s="55"/>
      <c r="AV25" s="55"/>
      <c r="AW25" s="55"/>
      <c r="AX25" s="55"/>
      <c r="AY25" s="1" t="s">
        <v>54</v>
      </c>
      <c r="AZ25" s="58"/>
      <c r="BA25" s="58">
        <f>BA24*100</f>
        <v>100</v>
      </c>
      <c r="BB25" s="5">
        <f>BB24*80</f>
        <v>800</v>
      </c>
      <c r="BC25" s="5"/>
      <c r="BD25" s="5">
        <f>BD24*60</f>
        <v>2100</v>
      </c>
      <c r="BE25" s="5"/>
      <c r="BF25" s="5">
        <f>BF24*40</f>
        <v>680</v>
      </c>
      <c r="BG25" s="5"/>
      <c r="BH25" s="5">
        <f>BH24*20</f>
        <v>60</v>
      </c>
      <c r="BI25" s="5">
        <f>BI24*10</f>
        <v>20</v>
      </c>
      <c r="BJ25" s="5">
        <f>BJ24*5</f>
        <v>20</v>
      </c>
      <c r="BK25" s="5">
        <f>BK24*200</f>
        <v>0</v>
      </c>
      <c r="BL25" s="5">
        <f>BL24*100</f>
        <v>0</v>
      </c>
      <c r="BM25" s="5"/>
      <c r="BN25" s="5">
        <f>BN24*50</f>
        <v>0</v>
      </c>
      <c r="BO25" s="5"/>
      <c r="BP25" s="5">
        <f>BP24*25</f>
        <v>0</v>
      </c>
      <c r="BQ25" s="5">
        <f>BQ24*100</f>
        <v>100</v>
      </c>
      <c r="BR25" s="5">
        <f>BR24*50</f>
        <v>200</v>
      </c>
      <c r="BS25" s="5"/>
      <c r="BT25" s="5">
        <f>BT24*25</f>
        <v>125</v>
      </c>
      <c r="BU25" s="5"/>
      <c r="BV25" s="1">
        <f>BV24*10</f>
        <v>10</v>
      </c>
      <c r="BW25" s="171" t="s">
        <v>55</v>
      </c>
      <c r="BX25" s="172"/>
      <c r="BY25" s="62"/>
      <c r="BZ25" s="62"/>
      <c r="CA25" s="63">
        <f>SUM(BQ24:BV24)</f>
        <v>11</v>
      </c>
      <c r="CB25" s="123">
        <v>0.6</v>
      </c>
      <c r="CC25" s="60">
        <f>PERCENTILE($CC$1:$CC16,0.6)</f>
        <v>395</v>
      </c>
    </row>
    <row r="26" spans="1:107" ht="15.75" thickBot="1">
      <c r="C26" t="s">
        <v>34</v>
      </c>
      <c r="D26">
        <f>SUM(D23:D25)</f>
        <v>14</v>
      </c>
      <c r="E26">
        <f>SUM(E23:E25)</f>
        <v>14</v>
      </c>
      <c r="G26">
        <f>AVERAGE(D26:F26)</f>
        <v>14</v>
      </c>
      <c r="AY26" s="64" t="s">
        <v>56</v>
      </c>
      <c r="AZ26" s="65"/>
      <c r="BA26" s="58">
        <f>SUM(BA25:BV25)</f>
        <v>4215</v>
      </c>
      <c r="BB26" s="66">
        <f>BA26/AZ18</f>
        <v>401.42857142857144</v>
      </c>
      <c r="BC26" s="32"/>
      <c r="BW26" s="173" t="s">
        <v>54</v>
      </c>
      <c r="BX26" s="67" t="s">
        <v>57</v>
      </c>
      <c r="BY26" s="56"/>
      <c r="BZ26" s="56"/>
      <c r="CA26" s="68">
        <f>AVERAGE(CC3:CC16)</f>
        <v>430.45454545454544</v>
      </c>
      <c r="CB26" s="123">
        <v>0.5</v>
      </c>
      <c r="CC26" s="60">
        <f>PERCENTILE($CC$1:$CC16,0.5)</f>
        <v>300</v>
      </c>
    </row>
    <row r="27" spans="1:107" ht="15.75" thickBot="1">
      <c r="AY27" s="6"/>
      <c r="AZ27" s="8"/>
      <c r="BA27" s="5">
        <f>(SUM($AZ$3:$AZ$16))*($CE$2/3)</f>
        <v>1540</v>
      </c>
      <c r="BB27" s="176" t="str">
        <f>IF(BA26&gt;BA27,"ATINGE CONCEITO 3","NAO")</f>
        <v>ATINGE CONCEITO 3</v>
      </c>
      <c r="BC27" s="177"/>
      <c r="BD27" s="177"/>
      <c r="BE27" s="177"/>
      <c r="BF27" s="177"/>
      <c r="BG27" s="177"/>
      <c r="BH27" s="177"/>
      <c r="BW27" s="174"/>
      <c r="BX27" s="69" t="s">
        <v>58</v>
      </c>
      <c r="BY27" s="60"/>
      <c r="BZ27" s="60"/>
      <c r="CA27" s="61">
        <f>QUARTILE(CC3:CC16,1)</f>
        <v>232.5</v>
      </c>
      <c r="CB27" s="123">
        <v>0.4</v>
      </c>
      <c r="CC27" s="60">
        <f>PERCENTILE($CC$1:$CC16,0.4)</f>
        <v>275</v>
      </c>
    </row>
    <row r="28" spans="1:107" ht="15.75" thickBot="1">
      <c r="AY28" s="70" t="s">
        <v>59</v>
      </c>
      <c r="AZ28" s="71"/>
      <c r="BA28" s="5">
        <f>(SUM($AZ$3:$AZ$16))*($CG$2/3)</f>
        <v>1960</v>
      </c>
      <c r="BB28" s="176" t="str">
        <f>IF(BA26&gt;=BA28,"ATINGE CONCEITO 4","NAO")</f>
        <v>ATINGE CONCEITO 4</v>
      </c>
      <c r="BC28" s="177"/>
      <c r="BD28" s="177"/>
      <c r="BE28" s="177"/>
      <c r="BF28" s="177"/>
      <c r="BG28" s="177"/>
      <c r="BH28" s="177"/>
      <c r="BW28" s="174"/>
      <c r="BX28" s="69" t="s">
        <v>60</v>
      </c>
      <c r="BY28" s="60"/>
      <c r="BZ28" s="60"/>
      <c r="CA28" s="72">
        <f>MEDIAN(CC3:CC16)</f>
        <v>300</v>
      </c>
      <c r="CB28" s="142">
        <v>0.35</v>
      </c>
      <c r="CC28" s="60">
        <f>PERCENTILE($CC$1:$CC16,0.35)</f>
        <v>267.5</v>
      </c>
    </row>
    <row r="29" spans="1:107" ht="15.75" thickBot="1">
      <c r="AY29" s="64"/>
      <c r="AZ29" s="65"/>
      <c r="BA29" s="5">
        <f>(SUM($AZ$3:$AZ$16))*($CI$2/3)</f>
        <v>2380</v>
      </c>
      <c r="BB29" s="176" t="str">
        <f>IF(BA26&gt;=BA29,"ATINGE CONCEITO 5","NAO")</f>
        <v>ATINGE CONCEITO 5</v>
      </c>
      <c r="BC29" s="177"/>
      <c r="BD29" s="177"/>
      <c r="BE29" s="177"/>
      <c r="BF29" s="177"/>
      <c r="BG29" s="177"/>
      <c r="BH29" s="177"/>
      <c r="BW29" s="174"/>
      <c r="BX29" s="69" t="s">
        <v>61</v>
      </c>
      <c r="BY29" s="60"/>
      <c r="BZ29" s="60"/>
      <c r="CA29" s="61">
        <f>QUARTILE(CC3:CC16,3)</f>
        <v>455</v>
      </c>
      <c r="CB29" s="123">
        <v>0.3</v>
      </c>
      <c r="CC29" s="60">
        <f>PERCENTILE($CC$1:$CC16,0.3)</f>
        <v>260</v>
      </c>
    </row>
    <row r="30" spans="1:107" ht="15.75" thickBot="1">
      <c r="BW30" s="175"/>
      <c r="BX30" s="73" t="s">
        <v>62</v>
      </c>
      <c r="BY30" s="62"/>
      <c r="BZ30" s="62"/>
      <c r="CA30" s="63">
        <f>QUARTILE(CC3:CC16,4)</f>
        <v>1525</v>
      </c>
    </row>
    <row r="31" spans="1:107" ht="15.75" thickBot="1"/>
    <row r="32" spans="1:107" ht="15.75" thickBot="1">
      <c r="AY32" s="153" t="s">
        <v>63</v>
      </c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5"/>
    </row>
    <row r="33" spans="51:74" ht="15.75" thickBot="1">
      <c r="AY33" s="74"/>
      <c r="AZ33" s="58"/>
      <c r="BA33" s="1" t="s">
        <v>64</v>
      </c>
      <c r="BB33" s="52"/>
      <c r="BC33" s="52"/>
      <c r="BD33" s="52" t="s">
        <v>65</v>
      </c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8"/>
    </row>
    <row r="34" spans="51:74" ht="15.75" thickBot="1">
      <c r="AY34" s="1" t="s">
        <v>66</v>
      </c>
      <c r="AZ34" s="58"/>
      <c r="BA34" s="156">
        <f>AZ18-COUNTIF(CE3:CE16,"=NAO")</f>
        <v>9.5</v>
      </c>
      <c r="BB34" s="157"/>
      <c r="BC34" s="89"/>
      <c r="BD34" s="158">
        <f>(BA34/G23)*100</f>
        <v>90.476190476190482</v>
      </c>
      <c r="BE34" s="159"/>
      <c r="BF34" s="160"/>
      <c r="BG34" s="88"/>
      <c r="BH34" s="52" t="str">
        <f>IF(BD34&gt;=80,"ATINGEM CONCEITO 3","NAO")</f>
        <v>ATINGEM CONCEITO 3</v>
      </c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8"/>
    </row>
    <row r="35" spans="51:74" ht="15.75" thickBot="1">
      <c r="AY35" s="1" t="s">
        <v>67</v>
      </c>
      <c r="AZ35" s="58"/>
      <c r="BA35" s="156">
        <f>AZ18-COUNTIF(CG3:CG16,"=NAO")</f>
        <v>9.5</v>
      </c>
      <c r="BB35" s="157"/>
      <c r="BC35" s="89"/>
      <c r="BD35" s="158">
        <f>(BA35/G23)*100</f>
        <v>90.476190476190482</v>
      </c>
      <c r="BE35" s="159"/>
      <c r="BF35" s="160"/>
      <c r="BG35" s="88"/>
      <c r="BH35" s="52" t="str">
        <f>IF(BD35&gt;=80," ATINGEM CONCEITO 4","NAO")</f>
        <v xml:space="preserve"> ATINGEM CONCEITO 4</v>
      </c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8"/>
    </row>
    <row r="36" spans="51:74" ht="15.75" thickBot="1">
      <c r="AY36" s="161" t="s">
        <v>68</v>
      </c>
      <c r="AZ36" s="162"/>
      <c r="BA36" s="156">
        <f>AZ18-COUNTIF(CI3:CI16,"=NAO")</f>
        <v>7.5</v>
      </c>
      <c r="BB36" s="157"/>
      <c r="BC36" s="89"/>
      <c r="BD36" s="158">
        <f>(BA36/G23)*100</f>
        <v>71.428571428571431</v>
      </c>
      <c r="BE36" s="159"/>
      <c r="BF36" s="160"/>
      <c r="BG36" s="88"/>
      <c r="BH36" s="52" t="str">
        <f>IF(BD36&gt;=80,"ATINGEM CONCEITO 5","NAO")</f>
        <v>NAO</v>
      </c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8"/>
    </row>
    <row r="38" spans="51:74" ht="15.75" thickBot="1"/>
    <row r="39" spans="51:74" ht="15.75" thickBot="1">
      <c r="AY39" s="163" t="s">
        <v>69</v>
      </c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5"/>
    </row>
    <row r="40" spans="51:74" ht="15.75" thickBot="1">
      <c r="AY40" t="s">
        <v>45</v>
      </c>
      <c r="AZ40">
        <f>G23</f>
        <v>10.5</v>
      </c>
      <c r="BA40" s="75" t="s">
        <v>8</v>
      </c>
      <c r="BB40" s="76" t="s">
        <v>9</v>
      </c>
      <c r="BC40" s="76"/>
      <c r="BD40" s="76" t="s">
        <v>10</v>
      </c>
      <c r="BE40" s="76"/>
      <c r="BF40" s="76" t="s">
        <v>11</v>
      </c>
      <c r="BG40" s="76"/>
      <c r="BH40" s="76" t="s">
        <v>12</v>
      </c>
      <c r="BI40" s="76" t="s">
        <v>13</v>
      </c>
      <c r="BJ40" s="76" t="s">
        <v>14</v>
      </c>
      <c r="BK40" s="76" t="s">
        <v>15</v>
      </c>
      <c r="BL40" s="76" t="s">
        <v>16</v>
      </c>
      <c r="BM40" s="76"/>
      <c r="BN40" s="76" t="s">
        <v>17</v>
      </c>
      <c r="BO40" s="76"/>
      <c r="BP40" s="76" t="s">
        <v>27</v>
      </c>
      <c r="BQ40" s="76" t="s">
        <v>19</v>
      </c>
      <c r="BR40" s="76" t="s">
        <v>20</v>
      </c>
      <c r="BS40" s="76"/>
      <c r="BT40" s="76" t="s">
        <v>21</v>
      </c>
      <c r="BU40" s="76"/>
      <c r="BV40" s="77" t="s">
        <v>22</v>
      </c>
    </row>
    <row r="41" spans="51:74">
      <c r="AY41" t="s">
        <v>70</v>
      </c>
      <c r="BA41">
        <f>COUNTIF(BA3:BA16,"&gt;0")</f>
        <v>1</v>
      </c>
      <c r="BB41">
        <f>COUNTIF(BB3:BB16,"&gt;0")</f>
        <v>7</v>
      </c>
      <c r="BD41">
        <f>COUNTIF(BD3:BD16,"&gt;0")</f>
        <v>10</v>
      </c>
      <c r="BF41">
        <f>COUNTIF(BF3:BF16,"&gt;0")</f>
        <v>7</v>
      </c>
      <c r="BH41">
        <f t="shared" ref="BH41:BV41" si="119">COUNTIF(BH3:BH16,"&gt;0")</f>
        <v>3</v>
      </c>
      <c r="BI41">
        <f t="shared" si="119"/>
        <v>2</v>
      </c>
      <c r="BJ41">
        <f t="shared" si="119"/>
        <v>3</v>
      </c>
      <c r="BK41">
        <f t="shared" si="119"/>
        <v>0</v>
      </c>
      <c r="BL41">
        <f t="shared" si="119"/>
        <v>0</v>
      </c>
      <c r="BM41">
        <f t="shared" si="119"/>
        <v>0</v>
      </c>
      <c r="BN41">
        <f t="shared" si="119"/>
        <v>0</v>
      </c>
      <c r="BO41">
        <f t="shared" si="119"/>
        <v>0</v>
      </c>
      <c r="BP41">
        <f t="shared" si="119"/>
        <v>0</v>
      </c>
      <c r="BQ41">
        <f t="shared" si="119"/>
        <v>1</v>
      </c>
      <c r="BR41">
        <f t="shared" si="119"/>
        <v>4</v>
      </c>
      <c r="BS41">
        <f t="shared" si="119"/>
        <v>4</v>
      </c>
      <c r="BT41">
        <f t="shared" si="119"/>
        <v>5</v>
      </c>
      <c r="BU41">
        <f t="shared" si="119"/>
        <v>1</v>
      </c>
      <c r="BV41">
        <f t="shared" si="119"/>
        <v>1</v>
      </c>
    </row>
    <row r="42" spans="51:74">
      <c r="AY42" t="s">
        <v>71</v>
      </c>
      <c r="BA42" s="78">
        <f>BA41/$AZ$40*100</f>
        <v>9.5238095238095237</v>
      </c>
      <c r="BB42" s="78">
        <f t="shared" ref="BB42:BV42" si="120">BB41/$AZ$40*100</f>
        <v>66.666666666666657</v>
      </c>
      <c r="BC42" s="78"/>
      <c r="BD42" s="78">
        <f t="shared" si="120"/>
        <v>95.238095238095227</v>
      </c>
      <c r="BE42" s="78"/>
      <c r="BF42" s="78">
        <f t="shared" si="120"/>
        <v>66.666666666666657</v>
      </c>
      <c r="BG42" s="78"/>
      <c r="BH42" s="78">
        <f t="shared" si="120"/>
        <v>28.571428571428569</v>
      </c>
      <c r="BI42" s="78">
        <f t="shared" si="120"/>
        <v>19.047619047619047</v>
      </c>
      <c r="BJ42" s="78">
        <f t="shared" si="120"/>
        <v>28.571428571428569</v>
      </c>
      <c r="BK42" s="78">
        <f t="shared" si="120"/>
        <v>0</v>
      </c>
      <c r="BL42" s="78">
        <f t="shared" si="120"/>
        <v>0</v>
      </c>
      <c r="BM42" s="78">
        <f t="shared" si="120"/>
        <v>0</v>
      </c>
      <c r="BN42" s="78">
        <f t="shared" si="120"/>
        <v>0</v>
      </c>
      <c r="BO42" s="78">
        <f t="shared" si="120"/>
        <v>0</v>
      </c>
      <c r="BP42" s="78">
        <f t="shared" si="120"/>
        <v>0</v>
      </c>
      <c r="BQ42" s="78">
        <f t="shared" si="120"/>
        <v>9.5238095238095237</v>
      </c>
      <c r="BR42" s="78">
        <f t="shared" si="120"/>
        <v>38.095238095238095</v>
      </c>
      <c r="BS42" s="78">
        <f t="shared" si="120"/>
        <v>38.095238095238095</v>
      </c>
      <c r="BT42" s="78">
        <f t="shared" si="120"/>
        <v>47.619047619047613</v>
      </c>
      <c r="BU42" s="78">
        <f t="shared" si="120"/>
        <v>9.5238095238095237</v>
      </c>
      <c r="BV42" s="78">
        <f t="shared" si="120"/>
        <v>9.5238095238095237</v>
      </c>
    </row>
    <row r="43" spans="51:74" ht="15.75" thickBot="1">
      <c r="BA43" t="s">
        <v>29</v>
      </c>
      <c r="BK43" t="s">
        <v>52</v>
      </c>
      <c r="BQ43" t="s">
        <v>55</v>
      </c>
    </row>
    <row r="44" spans="51:74" ht="15.75" thickBot="1">
      <c r="AY44" t="s">
        <v>23</v>
      </c>
      <c r="BA44" s="148">
        <f>COUNTIF(BC3:BC16,"&gt;0")/$AZ$40*100</f>
        <v>66.666666666666657</v>
      </c>
      <c r="BB44" s="149"/>
      <c r="BC44" s="79"/>
      <c r="BJ44" t="s">
        <v>26</v>
      </c>
      <c r="BK44" s="148">
        <f>COUNTIF(BM3:BM16,"&gt;0")/$AZ$40*100</f>
        <v>0</v>
      </c>
      <c r="BL44" s="149"/>
      <c r="BM44" s="79"/>
      <c r="BP44" t="s">
        <v>28</v>
      </c>
      <c r="BQ44" s="148">
        <f>COUNTIF(BS3:BS16,"&gt;0")/$AZ$40*100</f>
        <v>38.095238095238095</v>
      </c>
      <c r="BR44" s="149"/>
      <c r="BS44" s="79"/>
    </row>
    <row r="45" spans="51:74" ht="15.75" thickBot="1">
      <c r="AY45" t="s">
        <v>24</v>
      </c>
      <c r="BA45" s="166">
        <f>COUNTIF(BE3:BE108,"&gt;0")/$AZ$40*100</f>
        <v>104.76190476190477</v>
      </c>
      <c r="BB45" s="167"/>
      <c r="BC45" s="167"/>
      <c r="BD45" s="168"/>
      <c r="BE45" s="79"/>
    </row>
    <row r="46" spans="51:74" ht="15.75" thickBot="1">
      <c r="AY46" t="s">
        <v>72</v>
      </c>
      <c r="BA46" s="148">
        <f>COUNTIF(BG3:BG16,"&gt;0")/$AZ$40*100</f>
        <v>104.76190476190477</v>
      </c>
      <c r="BB46" s="152"/>
      <c r="BC46" s="152"/>
      <c r="BD46" s="152"/>
      <c r="BE46" s="152"/>
      <c r="BF46" s="149"/>
      <c r="BG46" s="55"/>
    </row>
    <row r="47" spans="51:74" ht="15.75" thickBot="1"/>
    <row r="48" spans="51:74" ht="15.75" thickBot="1">
      <c r="AY48" t="s">
        <v>23</v>
      </c>
      <c r="BA48" s="148">
        <f>COUNTIF(BC3:BC16,"&gt;1")/$AZ$40*100</f>
        <v>28.571428571428569</v>
      </c>
      <c r="BB48" s="149"/>
    </row>
  </sheetData>
  <protectedRanges>
    <protectedRange password="E804" sqref="T97:AI97" name="Dados da produção_1"/>
  </protectedRanges>
  <mergeCells count="30">
    <mergeCell ref="AY22:BV22"/>
    <mergeCell ref="BW22:BX22"/>
    <mergeCell ref="E1:S1"/>
    <mergeCell ref="U1:AI1"/>
    <mergeCell ref="AK1:AY1"/>
    <mergeCell ref="BA1:BV1"/>
    <mergeCell ref="BW21:CA21"/>
    <mergeCell ref="BW23:BX23"/>
    <mergeCell ref="BW24:BX24"/>
    <mergeCell ref="BW25:BX25"/>
    <mergeCell ref="BW26:BW30"/>
    <mergeCell ref="BB27:BH27"/>
    <mergeCell ref="BB28:BH28"/>
    <mergeCell ref="BB29:BH29"/>
    <mergeCell ref="BA48:BB48"/>
    <mergeCell ref="CB21:CC21"/>
    <mergeCell ref="BA46:BF46"/>
    <mergeCell ref="AY32:BV32"/>
    <mergeCell ref="BA34:BB34"/>
    <mergeCell ref="BD34:BF34"/>
    <mergeCell ref="BA35:BB35"/>
    <mergeCell ref="BD35:BF35"/>
    <mergeCell ref="AY36:AZ36"/>
    <mergeCell ref="BA36:BB36"/>
    <mergeCell ref="BD36:BF36"/>
    <mergeCell ref="AY39:BV39"/>
    <mergeCell ref="BA44:BB44"/>
    <mergeCell ref="BK44:BL44"/>
    <mergeCell ref="BQ44:BR44"/>
    <mergeCell ref="BA45:BD45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DS49"/>
  <sheetViews>
    <sheetView topLeftCell="AQ18" workbookViewId="0">
      <selection activeCell="BA50" sqref="BA50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0">
        <v>2010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57"/>
      <c r="T1" s="86"/>
      <c r="U1" s="154">
        <v>2011</v>
      </c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5"/>
      <c r="AJ1" s="2"/>
      <c r="AK1" s="181">
        <v>2012</v>
      </c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2"/>
      <c r="AZ1" s="3"/>
      <c r="BA1" s="183" t="s">
        <v>0</v>
      </c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4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7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RESUMOS!R3</f>
        <v>220</v>
      </c>
      <c r="CG2">
        <f>RESUMOS!S3</f>
        <v>280</v>
      </c>
      <c r="CI2">
        <f>RESUMOS!T3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2" t="s">
        <v>37</v>
      </c>
      <c r="B3" s="95">
        <v>1</v>
      </c>
      <c r="C3" s="94" t="s">
        <v>180</v>
      </c>
      <c r="D3" s="96" t="s">
        <v>36</v>
      </c>
      <c r="E3" s="81"/>
      <c r="F3" s="81"/>
      <c r="G3" s="81">
        <v>3</v>
      </c>
      <c r="H3" s="81">
        <v>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100" t="s">
        <v>36</v>
      </c>
      <c r="U3" s="81"/>
      <c r="V3" s="81"/>
      <c r="W3" s="81">
        <v>10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7" si="0">SUM(E3,U3,AK3)</f>
        <v>0</v>
      </c>
      <c r="BB3" s="29">
        <f t="shared" si="0"/>
        <v>0</v>
      </c>
      <c r="BC3" s="29">
        <f>SUM(BA3:BB3)</f>
        <v>0</v>
      </c>
      <c r="BD3" s="29">
        <f t="shared" ref="BD3:BD17" si="1">SUM(G3,W3,AM3)</f>
        <v>13</v>
      </c>
      <c r="BE3" s="29">
        <f>SUM(BC3:BD3)</f>
        <v>13</v>
      </c>
      <c r="BF3" s="29">
        <f t="shared" ref="BF3:BF17" si="2">SUM(H3,X3,AN3)</f>
        <v>1</v>
      </c>
      <c r="BG3" s="29">
        <f>BA3+BB3+BD3+BF3</f>
        <v>14</v>
      </c>
      <c r="BH3" s="29">
        <f t="shared" ref="BH3:BJ17" si="3">SUM(I3,Y3,AO3)</f>
        <v>0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7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17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820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0</v>
      </c>
      <c r="CC3" s="30">
        <f>IF(AZ3&gt;0,SUM(BX3:CB3),"")</f>
        <v>820</v>
      </c>
      <c r="CD3" s="122">
        <f t="shared" ref="CD3:CD17" si="6">$CC3-(($CE$2/3)*$AZ3)</f>
        <v>673.33333333333337</v>
      </c>
      <c r="CE3" s="22">
        <f>IF(AZ3=0," ",IF(CD3&gt;=0,3,"NAO"))</f>
        <v>3</v>
      </c>
      <c r="CF3" s="122">
        <f t="shared" ref="CF3:CF17" si="7">$CC3-(($CG$2/3)*$AZ3)</f>
        <v>633.33333333333337</v>
      </c>
      <c r="CG3" s="22">
        <f>IF(AZ3=0," ",IF(CF3&gt;=0,4,"NAO"))</f>
        <v>4</v>
      </c>
      <c r="CH3" s="122">
        <f t="shared" ref="CH3:CH17" si="8">$CC3-(($CI$2/3)*$AZ3)</f>
        <v>593.33333333333337</v>
      </c>
      <c r="CI3" s="22">
        <f>IF(AZ3=0," ",IF(CH3&gt;=0,5,"NAO"))</f>
        <v>5</v>
      </c>
      <c r="CJ3" s="22">
        <f t="shared" ref="CJ3:CJ17" si="9">(CC3)/(SUM($CC$3:$CC$17))*100</f>
        <v>7.5367647058823524</v>
      </c>
      <c r="CK3" s="22">
        <f t="shared" ref="CK3:CK17" si="10">(CC3/(SUM($CC$3:$CC$17))*100)</f>
        <v>7.5367647058823524</v>
      </c>
      <c r="CM3" s="22" t="e">
        <f t="shared" ref="CM3:CM17" si="11">BA3/(SUM(BA$3:BA$17)/100)</f>
        <v>#DIV/0!</v>
      </c>
      <c r="CN3" s="22">
        <f t="shared" ref="CN3:CN17" si="12">BB3/(SUM(BB$3:BB$17)/100)</f>
        <v>0</v>
      </c>
      <c r="CO3" s="22">
        <f t="shared" ref="CO3:CO17" si="13">BD3/(SUM(BD$3:BD$17)/100)</f>
        <v>8.9041095890410968</v>
      </c>
      <c r="CP3" s="22">
        <f t="shared" ref="CP3:CP17" si="14">BF3/(SUM(BF$3:BF$17)/100)</f>
        <v>25</v>
      </c>
      <c r="CQ3" s="22">
        <f t="shared" ref="CQ3:CQ17" si="15">BH3/(SUM(BH$3:BH$17)/100)</f>
        <v>0</v>
      </c>
      <c r="CR3" s="22">
        <f t="shared" ref="CR3:CR17" si="16">BI3/(SUM(BI$3:BI$17)/100)</f>
        <v>0</v>
      </c>
      <c r="CS3" s="22" t="e">
        <f t="shared" ref="CS3:CS17" si="17">BJ3/(SUM(BJ$3:BJ$17)/100)</f>
        <v>#DIV/0!</v>
      </c>
      <c r="CT3" s="22" t="e">
        <f t="shared" ref="CT3:CT17" si="18">BK3/(SUM(BK$3:BK$17)/100)</f>
        <v>#DIV/0!</v>
      </c>
      <c r="CU3" s="22" t="e">
        <f t="shared" ref="CU3:CU17" si="19">BL3/(SUM(BL$3:BL$17)/100)</f>
        <v>#DIV/0!</v>
      </c>
      <c r="CV3" s="22">
        <f t="shared" ref="CV3:CV17" si="20">BN3/(SUM(BN$3:BN$17)/100)</f>
        <v>0</v>
      </c>
      <c r="CW3" s="22" t="e">
        <f t="shared" ref="CW3:CW17" si="21">BO3/(SUM(BO$3:BO$17)/100)</f>
        <v>#DIV/0!</v>
      </c>
      <c r="CX3" s="22" t="e">
        <f t="shared" ref="CX3:CX17" si="22">BP3/(SUM(BP$3:BP$17)/100)</f>
        <v>#DIV/0!</v>
      </c>
      <c r="CY3" s="22" t="e">
        <f t="shared" ref="CY3:CY17" si="23">BQ3/(SUM(BQ$3:BQ$17)/100)</f>
        <v>#DIV/0!</v>
      </c>
      <c r="CZ3" s="22" t="e">
        <f t="shared" ref="CZ3:CZ17" si="24">BR3/(SUM(BR$3:BR$17)/100)</f>
        <v>#DIV/0!</v>
      </c>
      <c r="DA3" s="22" t="e">
        <f t="shared" ref="DA3:DA17" si="25">BT3/(SUM(BT$3:BT$17)/100)</f>
        <v>#DIV/0!</v>
      </c>
      <c r="DB3" s="22" t="e">
        <f t="shared" ref="DB3:DB17" si="26">BU3/(SUM(BU$3:BU$17)/100)</f>
        <v>#DIV/0!</v>
      </c>
      <c r="DC3" s="22" t="e">
        <f t="shared" ref="DC3:DC17" si="27">BV3/(SUM(BV$3:BV$17)/100)</f>
        <v>#DIV/0!</v>
      </c>
      <c r="DE3" s="22">
        <f>COUNTIF(BA3,"&lt;&gt;0")</f>
        <v>0</v>
      </c>
      <c r="DF3" s="22">
        <f>COUNTIF(BB3,"&lt;&gt;0")</f>
        <v>0</v>
      </c>
      <c r="DG3" s="22">
        <f>COUNTIF(BD3,"&lt;&gt;0")</f>
        <v>1</v>
      </c>
      <c r="DH3" s="22">
        <f>COUNTIF(BF3,"&lt;&gt;0")</f>
        <v>1</v>
      </c>
      <c r="DI3" s="22">
        <f t="shared" ref="DI3:DM17" si="28">COUNTIF(BH3,"&lt;&gt;0")</f>
        <v>0</v>
      </c>
      <c r="DJ3" s="22">
        <f t="shared" si="28"/>
        <v>0</v>
      </c>
      <c r="DK3" s="22">
        <f t="shared" si="28"/>
        <v>0</v>
      </c>
      <c r="DL3" s="22">
        <f t="shared" si="28"/>
        <v>0</v>
      </c>
      <c r="DM3" s="22">
        <f t="shared" si="28"/>
        <v>0</v>
      </c>
      <c r="DN3" s="22">
        <f t="shared" ref="DN3:DN17" si="2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2" t="s">
        <v>37</v>
      </c>
      <c r="B4" s="95">
        <v>2</v>
      </c>
      <c r="C4" s="95" t="s">
        <v>181</v>
      </c>
      <c r="D4" s="96" t="s">
        <v>36</v>
      </c>
      <c r="E4" s="31"/>
      <c r="F4" s="31">
        <v>1</v>
      </c>
      <c r="G4" s="31">
        <v>7</v>
      </c>
      <c r="H4" s="31">
        <v>1</v>
      </c>
      <c r="I4" s="31">
        <v>1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100" t="s">
        <v>36</v>
      </c>
      <c r="U4" s="31"/>
      <c r="V4" s="31"/>
      <c r="W4" s="31">
        <v>5</v>
      </c>
      <c r="X4" s="31">
        <v>1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48"/>
      <c r="AK4" s="90"/>
      <c r="AL4" s="91"/>
      <c r="AM4" s="91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7" si="30">COUNTIF(D4:AY4,"P")</f>
        <v>2</v>
      </c>
      <c r="BA4" s="28">
        <f t="shared" si="0"/>
        <v>0</v>
      </c>
      <c r="BB4" s="29">
        <f t="shared" si="0"/>
        <v>1</v>
      </c>
      <c r="BC4" s="29">
        <f t="shared" ref="BC4:BC17" si="31">SUM(BA4:BB4)</f>
        <v>1</v>
      </c>
      <c r="BD4" s="29">
        <f t="shared" si="1"/>
        <v>12</v>
      </c>
      <c r="BE4" s="29">
        <f t="shared" ref="BE4:BE17" si="32">SUM(BC4:BD4)</f>
        <v>13</v>
      </c>
      <c r="BF4" s="29">
        <f t="shared" si="2"/>
        <v>2</v>
      </c>
      <c r="BG4" s="29">
        <f t="shared" ref="BG4:BG17" si="33">BA4+BB4+BD4+BF4</f>
        <v>15</v>
      </c>
      <c r="BH4" s="29">
        <f t="shared" si="3"/>
        <v>1</v>
      </c>
      <c r="BI4" s="29">
        <f t="shared" si="3"/>
        <v>0</v>
      </c>
      <c r="BJ4" s="29">
        <f t="shared" si="3"/>
        <v>0</v>
      </c>
      <c r="BK4" s="29">
        <f t="shared" ref="BK4:BL17" si="34">SUM(AR4,AB4,L4)</f>
        <v>0</v>
      </c>
      <c r="BL4" s="29">
        <f t="shared" si="34"/>
        <v>0</v>
      </c>
      <c r="BM4" s="29">
        <f t="shared" ref="BM4:BM17" si="35">SUM(BK4:BL4)</f>
        <v>0</v>
      </c>
      <c r="BN4" s="29">
        <f t="shared" si="4"/>
        <v>0</v>
      </c>
      <c r="BO4" s="29">
        <f t="shared" si="4"/>
        <v>0</v>
      </c>
      <c r="BP4" s="29">
        <f t="shared" ref="BP4:BP17" si="36">IF(BO4&gt;=3,3,BO4)</f>
        <v>0</v>
      </c>
      <c r="BQ4" s="29">
        <f t="shared" ref="BQ4:BR17" si="37">SUM(AV4,AF4,P4)</f>
        <v>0</v>
      </c>
      <c r="BR4" s="29">
        <f t="shared" si="37"/>
        <v>0</v>
      </c>
      <c r="BS4" s="29">
        <f t="shared" ref="BS4:BS17" si="38">SUM(BQ4:BR4)</f>
        <v>0</v>
      </c>
      <c r="BT4" s="29">
        <f t="shared" si="5"/>
        <v>0</v>
      </c>
      <c r="BU4" s="30">
        <f t="shared" si="5"/>
        <v>0</v>
      </c>
      <c r="BV4" s="30">
        <f t="shared" ref="BV4:BV17" si="39">IF(BU4&gt;=3,3,BU4)</f>
        <v>0</v>
      </c>
      <c r="BX4" s="28">
        <f t="shared" ref="BX4:BX17" si="40">(BA4*100)+(BB4*80)+(BD4*60)+(BF4*40)+(BH4*20)</f>
        <v>900</v>
      </c>
      <c r="BY4" s="29">
        <f t="shared" ref="BY4:BY17" si="41">IF(BI4&gt;3,30,BI4*10)</f>
        <v>0</v>
      </c>
      <c r="BZ4" s="29">
        <f t="shared" ref="BZ4:BZ17" si="42">IF(BJ4&gt;3,15,BJ4*5)</f>
        <v>0</v>
      </c>
      <c r="CA4" s="29">
        <f t="shared" ref="CA4:CA17" si="43">(BK4*200)+(BL4*100)+(BN4*50)+(BP4*20)</f>
        <v>0</v>
      </c>
      <c r="CB4" s="29">
        <f t="shared" ref="CB4:CB17" si="44">(BQ4*100)+(BR4*50)+(BT4*25)+(BV4*10)</f>
        <v>0</v>
      </c>
      <c r="CC4" s="30">
        <f t="shared" ref="CC4:CC17" si="45">IF(AZ4&gt;0,SUM(BX4:CB4),"")</f>
        <v>900</v>
      </c>
      <c r="CD4" s="122">
        <f t="shared" si="6"/>
        <v>753.33333333333337</v>
      </c>
      <c r="CE4" s="22">
        <f t="shared" ref="CE4:CE17" si="46">IF(AZ4=0," ",IF(CD4&gt;=0,3,"NAO"))</f>
        <v>3</v>
      </c>
      <c r="CF4" s="122">
        <f t="shared" si="7"/>
        <v>713.33333333333337</v>
      </c>
      <c r="CG4" s="22">
        <f t="shared" ref="CG4:CG17" si="47">IF(AZ4=0," ",IF(CF4&gt;=0,4,"NAO"))</f>
        <v>4</v>
      </c>
      <c r="CH4" s="122">
        <f t="shared" si="8"/>
        <v>673.33333333333337</v>
      </c>
      <c r="CI4" s="22">
        <f t="shared" ref="CI4:CI17" si="48">IF(AZ4=0," ",IF(CH4&gt;=0,5,"NAO"))</f>
        <v>5</v>
      </c>
      <c r="CJ4" s="22">
        <f t="shared" si="9"/>
        <v>8.2720588235294112</v>
      </c>
      <c r="CK4" s="22">
        <f t="shared" si="10"/>
        <v>8.2720588235294112</v>
      </c>
      <c r="CM4" s="22" t="e">
        <f t="shared" si="11"/>
        <v>#DIV/0!</v>
      </c>
      <c r="CN4" s="22">
        <f t="shared" si="12"/>
        <v>4.3478260869565215</v>
      </c>
      <c r="CO4" s="22">
        <f t="shared" si="13"/>
        <v>8.2191780821917817</v>
      </c>
      <c r="CP4" s="22">
        <f t="shared" si="14"/>
        <v>50</v>
      </c>
      <c r="CQ4" s="22">
        <f t="shared" si="15"/>
        <v>33.333333333333336</v>
      </c>
      <c r="CR4" s="22">
        <f t="shared" si="16"/>
        <v>0</v>
      </c>
      <c r="CS4" s="22" t="e">
        <f t="shared" si="17"/>
        <v>#DIV/0!</v>
      </c>
      <c r="CT4" s="22" t="e">
        <f t="shared" si="18"/>
        <v>#DIV/0!</v>
      </c>
      <c r="CU4" s="22" t="e">
        <f t="shared" si="19"/>
        <v>#DIV/0!</v>
      </c>
      <c r="CV4" s="22">
        <f t="shared" si="20"/>
        <v>0</v>
      </c>
      <c r="CW4" s="22" t="e">
        <f t="shared" si="21"/>
        <v>#DIV/0!</v>
      </c>
      <c r="CX4" s="22" t="e">
        <f t="shared" si="22"/>
        <v>#DIV/0!</v>
      </c>
      <c r="CY4" s="22" t="e">
        <f t="shared" si="23"/>
        <v>#DIV/0!</v>
      </c>
      <c r="CZ4" s="22" t="e">
        <f t="shared" si="24"/>
        <v>#DIV/0!</v>
      </c>
      <c r="DA4" s="22" t="e">
        <f t="shared" si="25"/>
        <v>#DIV/0!</v>
      </c>
      <c r="DB4" s="22" t="e">
        <f t="shared" si="26"/>
        <v>#DIV/0!</v>
      </c>
      <c r="DC4" s="22" t="e">
        <f t="shared" si="27"/>
        <v>#DIV/0!</v>
      </c>
      <c r="DE4" s="22">
        <f t="shared" ref="DE4:DF17" si="49">COUNTIF(BA4,"&lt;&gt;0")</f>
        <v>0</v>
      </c>
      <c r="DF4" s="22">
        <f t="shared" si="49"/>
        <v>1</v>
      </c>
      <c r="DG4" s="22">
        <f t="shared" ref="DG4:DG17" si="50">COUNTIF(BD4,"&lt;&gt;0")</f>
        <v>1</v>
      </c>
      <c r="DH4" s="22">
        <f t="shared" ref="DH4:DH17" si="51">COUNTIF(BF4,"&lt;&gt;0")</f>
        <v>1</v>
      </c>
      <c r="DI4" s="22">
        <f t="shared" si="28"/>
        <v>1</v>
      </c>
      <c r="DJ4" s="22">
        <f t="shared" si="28"/>
        <v>0</v>
      </c>
      <c r="DK4" s="22">
        <f t="shared" si="28"/>
        <v>0</v>
      </c>
      <c r="DL4" s="22">
        <f t="shared" si="28"/>
        <v>0</v>
      </c>
      <c r="DM4" s="22">
        <f t="shared" si="28"/>
        <v>0</v>
      </c>
      <c r="DN4" s="22">
        <f t="shared" si="29"/>
        <v>0</v>
      </c>
      <c r="DO4" s="22">
        <f t="shared" ref="DO4:DQ17" si="52">COUNTIF(BP4,"&lt;&gt;0")</f>
        <v>0</v>
      </c>
      <c r="DP4" s="22">
        <f t="shared" si="52"/>
        <v>0</v>
      </c>
      <c r="DQ4" s="22">
        <f t="shared" si="52"/>
        <v>0</v>
      </c>
      <c r="DR4" s="22">
        <f t="shared" ref="DR4:DR17" si="53">COUNTIF(BT4,"&lt;&gt;0")</f>
        <v>0</v>
      </c>
      <c r="DS4" s="22">
        <f t="shared" ref="DS4:DS17" si="54">COUNTIF(BV4,"&lt;&gt;0")</f>
        <v>0</v>
      </c>
    </row>
    <row r="5" spans="1:123" s="22" customFormat="1" ht="15.75" thickBot="1">
      <c r="A5" s="102" t="s">
        <v>37</v>
      </c>
      <c r="B5" s="95">
        <v>3</v>
      </c>
      <c r="C5" s="95" t="s">
        <v>182</v>
      </c>
      <c r="D5" s="96" t="s">
        <v>36</v>
      </c>
      <c r="E5" s="31"/>
      <c r="F5" s="31">
        <v>1</v>
      </c>
      <c r="G5" s="31">
        <v>6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100" t="s">
        <v>36</v>
      </c>
      <c r="U5" s="31"/>
      <c r="V5" s="31"/>
      <c r="W5" s="31">
        <v>3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48"/>
      <c r="AK5" s="92"/>
      <c r="AL5" s="93"/>
      <c r="AM5" s="83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2</v>
      </c>
      <c r="BA5" s="28">
        <f t="shared" si="0"/>
        <v>0</v>
      </c>
      <c r="BB5" s="29">
        <f t="shared" si="0"/>
        <v>1</v>
      </c>
      <c r="BC5" s="29">
        <f t="shared" si="31"/>
        <v>1</v>
      </c>
      <c r="BD5" s="29">
        <f t="shared" si="1"/>
        <v>9</v>
      </c>
      <c r="BE5" s="29">
        <f t="shared" si="32"/>
        <v>10</v>
      </c>
      <c r="BF5" s="29">
        <f t="shared" si="2"/>
        <v>0</v>
      </c>
      <c r="BG5" s="29">
        <f t="shared" si="33"/>
        <v>10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34"/>
        <v>0</v>
      </c>
      <c r="BL5" s="29">
        <f t="shared" si="34"/>
        <v>0</v>
      </c>
      <c r="BM5" s="29">
        <f t="shared" si="35"/>
        <v>0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0</v>
      </c>
      <c r="BU5" s="30">
        <f t="shared" si="5"/>
        <v>0</v>
      </c>
      <c r="BV5" s="30">
        <f t="shared" si="39"/>
        <v>0</v>
      </c>
      <c r="BX5" s="28">
        <f t="shared" si="40"/>
        <v>620</v>
      </c>
      <c r="BY5" s="29">
        <f t="shared" si="41"/>
        <v>0</v>
      </c>
      <c r="BZ5" s="29">
        <f t="shared" si="42"/>
        <v>0</v>
      </c>
      <c r="CA5" s="29">
        <f t="shared" si="43"/>
        <v>0</v>
      </c>
      <c r="CB5" s="29">
        <f t="shared" si="44"/>
        <v>0</v>
      </c>
      <c r="CC5" s="30">
        <f t="shared" si="45"/>
        <v>620</v>
      </c>
      <c r="CD5" s="122">
        <f t="shared" si="6"/>
        <v>473.33333333333337</v>
      </c>
      <c r="CE5" s="22">
        <f t="shared" si="46"/>
        <v>3</v>
      </c>
      <c r="CF5" s="122">
        <f t="shared" si="7"/>
        <v>433.33333333333337</v>
      </c>
      <c r="CG5" s="22">
        <f t="shared" si="47"/>
        <v>4</v>
      </c>
      <c r="CH5" s="122">
        <f t="shared" si="8"/>
        <v>393.33333333333337</v>
      </c>
      <c r="CI5" s="22">
        <f t="shared" si="48"/>
        <v>5</v>
      </c>
      <c r="CJ5" s="22">
        <f t="shared" si="9"/>
        <v>5.6985294117647056</v>
      </c>
      <c r="CK5" s="22">
        <f t="shared" si="10"/>
        <v>5.6985294117647056</v>
      </c>
      <c r="CM5" s="22" t="e">
        <f t="shared" si="11"/>
        <v>#DIV/0!</v>
      </c>
      <c r="CN5" s="22">
        <f t="shared" si="12"/>
        <v>4.3478260869565215</v>
      </c>
      <c r="CO5" s="22">
        <f t="shared" si="13"/>
        <v>6.1643835616438354</v>
      </c>
      <c r="CP5" s="22">
        <f t="shared" si="14"/>
        <v>0</v>
      </c>
      <c r="CQ5" s="22">
        <f t="shared" si="15"/>
        <v>0</v>
      </c>
      <c r="CR5" s="22">
        <f t="shared" si="16"/>
        <v>0</v>
      </c>
      <c r="CS5" s="22" t="e">
        <f t="shared" si="17"/>
        <v>#DIV/0!</v>
      </c>
      <c r="CT5" s="22" t="e">
        <f t="shared" si="18"/>
        <v>#DIV/0!</v>
      </c>
      <c r="CU5" s="22" t="e">
        <f t="shared" si="19"/>
        <v>#DIV/0!</v>
      </c>
      <c r="CV5" s="22">
        <f t="shared" si="20"/>
        <v>0</v>
      </c>
      <c r="CW5" s="22" t="e">
        <f t="shared" si="21"/>
        <v>#DIV/0!</v>
      </c>
      <c r="CX5" s="22" t="e">
        <f t="shared" si="22"/>
        <v>#DIV/0!</v>
      </c>
      <c r="CY5" s="22" t="e">
        <f t="shared" si="23"/>
        <v>#DIV/0!</v>
      </c>
      <c r="CZ5" s="22" t="e">
        <f t="shared" si="24"/>
        <v>#DIV/0!</v>
      </c>
      <c r="DA5" s="22" t="e">
        <f t="shared" si="25"/>
        <v>#DIV/0!</v>
      </c>
      <c r="DB5" s="22" t="e">
        <f t="shared" si="26"/>
        <v>#DIV/0!</v>
      </c>
      <c r="DC5" s="22" t="e">
        <f t="shared" si="27"/>
        <v>#DIV/0!</v>
      </c>
      <c r="DE5" s="22">
        <f t="shared" si="49"/>
        <v>0</v>
      </c>
      <c r="DF5" s="22">
        <f t="shared" si="49"/>
        <v>1</v>
      </c>
      <c r="DG5" s="22">
        <f t="shared" si="50"/>
        <v>1</v>
      </c>
      <c r="DH5" s="22">
        <f t="shared" si="51"/>
        <v>0</v>
      </c>
      <c r="DI5" s="22">
        <f t="shared" si="28"/>
        <v>0</v>
      </c>
      <c r="DJ5" s="22">
        <f t="shared" si="28"/>
        <v>0</v>
      </c>
      <c r="DK5" s="22">
        <f t="shared" si="28"/>
        <v>0</v>
      </c>
      <c r="DL5" s="22">
        <f t="shared" si="28"/>
        <v>0</v>
      </c>
      <c r="DM5" s="22">
        <f t="shared" si="28"/>
        <v>0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0</v>
      </c>
      <c r="DS5" s="22">
        <f t="shared" si="54"/>
        <v>0</v>
      </c>
    </row>
    <row r="6" spans="1:123" s="22" customFormat="1" ht="15.75" thickBot="1">
      <c r="A6" s="102" t="s">
        <v>37</v>
      </c>
      <c r="B6" s="95">
        <v>4</v>
      </c>
      <c r="C6" s="95" t="s">
        <v>183</v>
      </c>
      <c r="D6" s="96" t="s">
        <v>36</v>
      </c>
      <c r="E6" s="31"/>
      <c r="F6" s="31"/>
      <c r="G6" s="31"/>
      <c r="H6" s="31"/>
      <c r="I6" s="31">
        <v>2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100" t="s">
        <v>36</v>
      </c>
      <c r="U6" s="31"/>
      <c r="V6" s="31">
        <v>1</v>
      </c>
      <c r="W6" s="31">
        <v>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48"/>
      <c r="AK6" s="90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2</v>
      </c>
      <c r="BA6" s="28">
        <f t="shared" si="0"/>
        <v>0</v>
      </c>
      <c r="BB6" s="29">
        <f t="shared" si="0"/>
        <v>1</v>
      </c>
      <c r="BC6" s="29">
        <f t="shared" si="31"/>
        <v>1</v>
      </c>
      <c r="BD6" s="29">
        <f t="shared" si="1"/>
        <v>2</v>
      </c>
      <c r="BE6" s="29">
        <f t="shared" si="32"/>
        <v>3</v>
      </c>
      <c r="BF6" s="29">
        <f t="shared" si="2"/>
        <v>0</v>
      </c>
      <c r="BG6" s="29">
        <f t="shared" si="33"/>
        <v>3</v>
      </c>
      <c r="BH6" s="29">
        <f t="shared" si="3"/>
        <v>2</v>
      </c>
      <c r="BI6" s="29">
        <f t="shared" si="3"/>
        <v>0</v>
      </c>
      <c r="BJ6" s="29">
        <f t="shared" si="3"/>
        <v>0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0</v>
      </c>
      <c r="BP6" s="29">
        <f t="shared" si="36"/>
        <v>0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0</v>
      </c>
      <c r="BU6" s="30">
        <f t="shared" si="5"/>
        <v>0</v>
      </c>
      <c r="BV6" s="30">
        <f t="shared" si="39"/>
        <v>0</v>
      </c>
      <c r="BX6" s="28">
        <f t="shared" si="40"/>
        <v>240</v>
      </c>
      <c r="BY6" s="29">
        <f t="shared" si="41"/>
        <v>0</v>
      </c>
      <c r="BZ6" s="29">
        <f t="shared" si="42"/>
        <v>0</v>
      </c>
      <c r="CA6" s="29">
        <f t="shared" si="43"/>
        <v>0</v>
      </c>
      <c r="CB6" s="29">
        <f t="shared" si="44"/>
        <v>0</v>
      </c>
      <c r="CC6" s="30">
        <f t="shared" si="45"/>
        <v>240</v>
      </c>
      <c r="CD6" s="122">
        <f t="shared" si="6"/>
        <v>93.333333333333343</v>
      </c>
      <c r="CE6" s="22">
        <f t="shared" si="46"/>
        <v>3</v>
      </c>
      <c r="CF6" s="122">
        <f t="shared" si="7"/>
        <v>53.333333333333343</v>
      </c>
      <c r="CG6" s="22">
        <f t="shared" si="47"/>
        <v>4</v>
      </c>
      <c r="CH6" s="122">
        <f t="shared" si="8"/>
        <v>13.333333333333343</v>
      </c>
      <c r="CI6" s="22">
        <f t="shared" si="48"/>
        <v>5</v>
      </c>
      <c r="CJ6" s="22">
        <f t="shared" si="9"/>
        <v>2.2058823529411766</v>
      </c>
      <c r="CK6" s="22">
        <f t="shared" si="10"/>
        <v>2.2058823529411766</v>
      </c>
      <c r="CM6" s="22" t="e">
        <f t="shared" si="11"/>
        <v>#DIV/0!</v>
      </c>
      <c r="CN6" s="22">
        <f t="shared" si="12"/>
        <v>4.3478260869565215</v>
      </c>
      <c r="CO6" s="22">
        <f t="shared" si="13"/>
        <v>1.3698630136986301</v>
      </c>
      <c r="CP6" s="22">
        <f t="shared" si="14"/>
        <v>0</v>
      </c>
      <c r="CQ6" s="22">
        <f t="shared" si="15"/>
        <v>66.666666666666671</v>
      </c>
      <c r="CR6" s="22">
        <f t="shared" si="16"/>
        <v>0</v>
      </c>
      <c r="CS6" s="22" t="e">
        <f t="shared" si="17"/>
        <v>#DIV/0!</v>
      </c>
      <c r="CT6" s="22" t="e">
        <f t="shared" si="18"/>
        <v>#DIV/0!</v>
      </c>
      <c r="CU6" s="22" t="e">
        <f t="shared" si="19"/>
        <v>#DIV/0!</v>
      </c>
      <c r="CV6" s="22">
        <f t="shared" si="20"/>
        <v>0</v>
      </c>
      <c r="CW6" s="22" t="e">
        <f t="shared" si="21"/>
        <v>#DIV/0!</v>
      </c>
      <c r="CX6" s="22" t="e">
        <f t="shared" si="22"/>
        <v>#DIV/0!</v>
      </c>
      <c r="CY6" s="22" t="e">
        <f t="shared" si="23"/>
        <v>#DIV/0!</v>
      </c>
      <c r="CZ6" s="22" t="e">
        <f t="shared" si="24"/>
        <v>#DIV/0!</v>
      </c>
      <c r="DA6" s="22" t="e">
        <f t="shared" si="25"/>
        <v>#DIV/0!</v>
      </c>
      <c r="DB6" s="22" t="e">
        <f t="shared" si="26"/>
        <v>#DIV/0!</v>
      </c>
      <c r="DC6" s="22" t="e">
        <f t="shared" si="27"/>
        <v>#DIV/0!</v>
      </c>
      <c r="DE6" s="22">
        <f t="shared" si="49"/>
        <v>0</v>
      </c>
      <c r="DF6" s="22">
        <f t="shared" si="49"/>
        <v>1</v>
      </c>
      <c r="DG6" s="22">
        <f t="shared" si="50"/>
        <v>1</v>
      </c>
      <c r="DH6" s="22">
        <f t="shared" si="51"/>
        <v>0</v>
      </c>
      <c r="DI6" s="22">
        <f t="shared" si="28"/>
        <v>1</v>
      </c>
      <c r="DJ6" s="22">
        <f t="shared" si="28"/>
        <v>0</v>
      </c>
      <c r="DK6" s="22">
        <f t="shared" si="28"/>
        <v>0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0</v>
      </c>
      <c r="DP6" s="22">
        <f t="shared" si="52"/>
        <v>0</v>
      </c>
      <c r="DQ6" s="22">
        <f t="shared" si="52"/>
        <v>0</v>
      </c>
      <c r="DR6" s="22">
        <f t="shared" si="53"/>
        <v>0</v>
      </c>
      <c r="DS6" s="22">
        <f t="shared" si="54"/>
        <v>0</v>
      </c>
    </row>
    <row r="7" spans="1:123" s="22" customFormat="1" ht="15.75" thickBot="1">
      <c r="A7" s="102" t="s">
        <v>37</v>
      </c>
      <c r="B7" s="95">
        <v>5</v>
      </c>
      <c r="C7" s="95" t="s">
        <v>184</v>
      </c>
      <c r="D7" s="96" t="s">
        <v>36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100" t="s">
        <v>36</v>
      </c>
      <c r="U7" s="31"/>
      <c r="V7" s="31"/>
      <c r="W7" s="31">
        <v>2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48"/>
      <c r="AK7" s="90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2</v>
      </c>
      <c r="BA7" s="28">
        <f t="shared" si="0"/>
        <v>0</v>
      </c>
      <c r="BB7" s="29">
        <f t="shared" si="0"/>
        <v>0</v>
      </c>
      <c r="BC7" s="29">
        <f t="shared" si="31"/>
        <v>0</v>
      </c>
      <c r="BD7" s="29">
        <f t="shared" si="1"/>
        <v>2</v>
      </c>
      <c r="BE7" s="29">
        <f t="shared" si="32"/>
        <v>2</v>
      </c>
      <c r="BF7" s="29">
        <f t="shared" si="2"/>
        <v>0</v>
      </c>
      <c r="BG7" s="29">
        <f t="shared" si="33"/>
        <v>2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0</v>
      </c>
      <c r="BP7" s="29">
        <f t="shared" si="36"/>
        <v>0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0</v>
      </c>
      <c r="BV7" s="30">
        <f t="shared" si="39"/>
        <v>0</v>
      </c>
      <c r="BX7" s="28">
        <f t="shared" si="40"/>
        <v>120</v>
      </c>
      <c r="BY7" s="29">
        <f t="shared" si="41"/>
        <v>0</v>
      </c>
      <c r="BZ7" s="29">
        <f t="shared" si="42"/>
        <v>0</v>
      </c>
      <c r="CA7" s="29">
        <f t="shared" si="43"/>
        <v>0</v>
      </c>
      <c r="CB7" s="29">
        <f t="shared" si="44"/>
        <v>0</v>
      </c>
      <c r="CC7" s="30">
        <f t="shared" si="45"/>
        <v>120</v>
      </c>
      <c r="CD7" s="122">
        <f t="shared" si="6"/>
        <v>-26.666666666666657</v>
      </c>
      <c r="CE7" s="22" t="str">
        <f t="shared" si="46"/>
        <v>NAO</v>
      </c>
      <c r="CF7" s="122">
        <f t="shared" si="7"/>
        <v>-66.666666666666657</v>
      </c>
      <c r="CG7" s="22" t="str">
        <f t="shared" si="47"/>
        <v>NAO</v>
      </c>
      <c r="CH7" s="122">
        <f t="shared" si="8"/>
        <v>-106.66666666666666</v>
      </c>
      <c r="CI7" s="22" t="str">
        <f t="shared" si="48"/>
        <v>NAO</v>
      </c>
      <c r="CJ7" s="22">
        <f t="shared" si="9"/>
        <v>1.1029411764705883</v>
      </c>
      <c r="CK7" s="22">
        <f t="shared" si="10"/>
        <v>1.1029411764705883</v>
      </c>
      <c r="CM7" s="22" t="e">
        <f t="shared" si="11"/>
        <v>#DIV/0!</v>
      </c>
      <c r="CN7" s="22">
        <f t="shared" si="12"/>
        <v>0</v>
      </c>
      <c r="CO7" s="22">
        <f t="shared" si="13"/>
        <v>1.3698630136986301</v>
      </c>
      <c r="CP7" s="22">
        <f t="shared" si="14"/>
        <v>0</v>
      </c>
      <c r="CQ7" s="22">
        <f t="shared" si="15"/>
        <v>0</v>
      </c>
      <c r="CR7" s="22">
        <f t="shared" si="16"/>
        <v>0</v>
      </c>
      <c r="CS7" s="22" t="e">
        <f t="shared" si="17"/>
        <v>#DIV/0!</v>
      </c>
      <c r="CT7" s="22" t="e">
        <f t="shared" si="18"/>
        <v>#DIV/0!</v>
      </c>
      <c r="CU7" s="22" t="e">
        <f t="shared" si="19"/>
        <v>#DIV/0!</v>
      </c>
      <c r="CV7" s="22">
        <f t="shared" si="20"/>
        <v>0</v>
      </c>
      <c r="CW7" s="22" t="e">
        <f t="shared" si="21"/>
        <v>#DIV/0!</v>
      </c>
      <c r="CX7" s="22" t="e">
        <f t="shared" si="22"/>
        <v>#DIV/0!</v>
      </c>
      <c r="CY7" s="22" t="e">
        <f t="shared" si="23"/>
        <v>#DIV/0!</v>
      </c>
      <c r="CZ7" s="22" t="e">
        <f t="shared" si="24"/>
        <v>#DIV/0!</v>
      </c>
      <c r="DA7" s="22" t="e">
        <f t="shared" si="25"/>
        <v>#DIV/0!</v>
      </c>
      <c r="DB7" s="22" t="e">
        <f t="shared" si="26"/>
        <v>#DIV/0!</v>
      </c>
      <c r="DC7" s="22" t="e">
        <f t="shared" si="27"/>
        <v>#DIV/0!</v>
      </c>
      <c r="DE7" s="22">
        <f t="shared" si="49"/>
        <v>0</v>
      </c>
      <c r="DF7" s="22">
        <f t="shared" si="49"/>
        <v>0</v>
      </c>
      <c r="DG7" s="22">
        <f t="shared" si="50"/>
        <v>1</v>
      </c>
      <c r="DH7" s="22">
        <f t="shared" si="51"/>
        <v>0</v>
      </c>
      <c r="DI7" s="22">
        <f t="shared" si="28"/>
        <v>0</v>
      </c>
      <c r="DJ7" s="22">
        <f t="shared" si="28"/>
        <v>0</v>
      </c>
      <c r="DK7" s="22">
        <f t="shared" si="28"/>
        <v>0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0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0</v>
      </c>
    </row>
    <row r="8" spans="1:123" s="22" customFormat="1" ht="15.75" thickBot="1">
      <c r="A8" s="102" t="s">
        <v>37</v>
      </c>
      <c r="B8" s="95">
        <v>6</v>
      </c>
      <c r="C8" s="95" t="s">
        <v>185</v>
      </c>
      <c r="D8" s="96" t="s">
        <v>36</v>
      </c>
      <c r="E8" s="31"/>
      <c r="F8" s="31"/>
      <c r="G8" s="31">
        <v>7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100" t="s">
        <v>36</v>
      </c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48"/>
      <c r="AK8" s="90"/>
      <c r="AL8" s="31"/>
      <c r="AM8" s="93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2</v>
      </c>
      <c r="BA8" s="28">
        <f t="shared" si="0"/>
        <v>0</v>
      </c>
      <c r="BB8" s="29">
        <f t="shared" si="0"/>
        <v>0</v>
      </c>
      <c r="BC8" s="29">
        <f t="shared" si="31"/>
        <v>0</v>
      </c>
      <c r="BD8" s="29">
        <f t="shared" si="1"/>
        <v>7</v>
      </c>
      <c r="BE8" s="29">
        <f t="shared" si="32"/>
        <v>7</v>
      </c>
      <c r="BF8" s="29">
        <f t="shared" si="2"/>
        <v>0</v>
      </c>
      <c r="BG8" s="29">
        <f t="shared" si="33"/>
        <v>7</v>
      </c>
      <c r="BH8" s="29">
        <f t="shared" si="3"/>
        <v>0</v>
      </c>
      <c r="BI8" s="29">
        <f t="shared" si="3"/>
        <v>0</v>
      </c>
      <c r="BJ8" s="29">
        <f t="shared" si="3"/>
        <v>0</v>
      </c>
      <c r="BK8" s="29">
        <f t="shared" si="34"/>
        <v>0</v>
      </c>
      <c r="BL8" s="29">
        <f t="shared" si="34"/>
        <v>0</v>
      </c>
      <c r="BM8" s="29">
        <f t="shared" si="35"/>
        <v>0</v>
      </c>
      <c r="BN8" s="29">
        <f t="shared" si="4"/>
        <v>0</v>
      </c>
      <c r="BO8" s="29">
        <f t="shared" si="4"/>
        <v>0</v>
      </c>
      <c r="BP8" s="29">
        <f t="shared" si="36"/>
        <v>0</v>
      </c>
      <c r="BQ8" s="29">
        <f t="shared" si="37"/>
        <v>0</v>
      </c>
      <c r="BR8" s="29">
        <f t="shared" si="37"/>
        <v>0</v>
      </c>
      <c r="BS8" s="29">
        <f t="shared" si="38"/>
        <v>0</v>
      </c>
      <c r="BT8" s="29">
        <f t="shared" si="5"/>
        <v>0</v>
      </c>
      <c r="BU8" s="30">
        <f t="shared" si="5"/>
        <v>0</v>
      </c>
      <c r="BV8" s="30">
        <f t="shared" si="39"/>
        <v>0</v>
      </c>
      <c r="BX8" s="28">
        <f t="shared" si="40"/>
        <v>420</v>
      </c>
      <c r="BY8" s="29">
        <f t="shared" si="41"/>
        <v>0</v>
      </c>
      <c r="BZ8" s="29">
        <f t="shared" si="42"/>
        <v>0</v>
      </c>
      <c r="CA8" s="29">
        <f t="shared" si="43"/>
        <v>0</v>
      </c>
      <c r="CB8" s="29">
        <f t="shared" si="44"/>
        <v>0</v>
      </c>
      <c r="CC8" s="30">
        <f t="shared" si="45"/>
        <v>420</v>
      </c>
      <c r="CD8" s="122">
        <f t="shared" si="6"/>
        <v>273.33333333333337</v>
      </c>
      <c r="CE8" s="22">
        <f t="shared" si="46"/>
        <v>3</v>
      </c>
      <c r="CF8" s="122">
        <f t="shared" si="7"/>
        <v>233.33333333333334</v>
      </c>
      <c r="CG8" s="22">
        <f t="shared" si="47"/>
        <v>4</v>
      </c>
      <c r="CH8" s="122">
        <f t="shared" si="8"/>
        <v>193.33333333333334</v>
      </c>
      <c r="CI8" s="22">
        <f t="shared" si="48"/>
        <v>5</v>
      </c>
      <c r="CJ8" s="22">
        <f t="shared" si="9"/>
        <v>3.8602941176470589</v>
      </c>
      <c r="CK8" s="22">
        <f t="shared" si="10"/>
        <v>3.8602941176470589</v>
      </c>
      <c r="CM8" s="22" t="e">
        <f t="shared" si="11"/>
        <v>#DIV/0!</v>
      </c>
      <c r="CN8" s="22">
        <f t="shared" si="12"/>
        <v>0</v>
      </c>
      <c r="CO8" s="22">
        <f t="shared" si="13"/>
        <v>4.794520547945206</v>
      </c>
      <c r="CP8" s="22">
        <f t="shared" si="14"/>
        <v>0</v>
      </c>
      <c r="CQ8" s="22">
        <f t="shared" si="15"/>
        <v>0</v>
      </c>
      <c r="CR8" s="22">
        <f t="shared" si="16"/>
        <v>0</v>
      </c>
      <c r="CS8" s="22" t="e">
        <f t="shared" si="17"/>
        <v>#DIV/0!</v>
      </c>
      <c r="CT8" s="22" t="e">
        <f t="shared" si="18"/>
        <v>#DIV/0!</v>
      </c>
      <c r="CU8" s="22" t="e">
        <f t="shared" si="19"/>
        <v>#DIV/0!</v>
      </c>
      <c r="CV8" s="22">
        <f t="shared" si="20"/>
        <v>0</v>
      </c>
      <c r="CW8" s="22" t="e">
        <f t="shared" si="21"/>
        <v>#DIV/0!</v>
      </c>
      <c r="CX8" s="22" t="e">
        <f t="shared" si="22"/>
        <v>#DIV/0!</v>
      </c>
      <c r="CY8" s="22" t="e">
        <f t="shared" si="23"/>
        <v>#DIV/0!</v>
      </c>
      <c r="CZ8" s="22" t="e">
        <f t="shared" si="24"/>
        <v>#DIV/0!</v>
      </c>
      <c r="DA8" s="22" t="e">
        <f t="shared" si="25"/>
        <v>#DIV/0!</v>
      </c>
      <c r="DB8" s="22" t="e">
        <f t="shared" si="26"/>
        <v>#DIV/0!</v>
      </c>
      <c r="DC8" s="22" t="e">
        <f t="shared" si="27"/>
        <v>#DIV/0!</v>
      </c>
      <c r="DE8" s="22">
        <f t="shared" si="49"/>
        <v>0</v>
      </c>
      <c r="DF8" s="22">
        <f t="shared" si="49"/>
        <v>0</v>
      </c>
      <c r="DG8" s="22">
        <f t="shared" si="50"/>
        <v>1</v>
      </c>
      <c r="DH8" s="22">
        <f t="shared" si="51"/>
        <v>0</v>
      </c>
      <c r="DI8" s="22">
        <f t="shared" si="28"/>
        <v>0</v>
      </c>
      <c r="DJ8" s="22">
        <f t="shared" si="28"/>
        <v>0</v>
      </c>
      <c r="DK8" s="22">
        <f t="shared" si="28"/>
        <v>0</v>
      </c>
      <c r="DL8" s="22">
        <f t="shared" si="28"/>
        <v>0</v>
      </c>
      <c r="DM8" s="22">
        <f t="shared" si="28"/>
        <v>0</v>
      </c>
      <c r="DN8" s="22">
        <f t="shared" si="29"/>
        <v>0</v>
      </c>
      <c r="DO8" s="22">
        <f t="shared" si="52"/>
        <v>0</v>
      </c>
      <c r="DP8" s="22">
        <f t="shared" si="52"/>
        <v>0</v>
      </c>
      <c r="DQ8" s="22">
        <f t="shared" si="52"/>
        <v>0</v>
      </c>
      <c r="DR8" s="22">
        <f t="shared" si="53"/>
        <v>0</v>
      </c>
      <c r="DS8" s="22">
        <f t="shared" si="54"/>
        <v>0</v>
      </c>
    </row>
    <row r="9" spans="1:123" s="22" customFormat="1" ht="15.75" thickBot="1">
      <c r="A9" s="102" t="s">
        <v>37</v>
      </c>
      <c r="B9" s="95">
        <v>7</v>
      </c>
      <c r="C9" s="95" t="s">
        <v>186</v>
      </c>
      <c r="D9" s="96" t="s">
        <v>36</v>
      </c>
      <c r="E9" s="31"/>
      <c r="F9" s="31">
        <v>1</v>
      </c>
      <c r="G9" s="31">
        <v>9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100" t="s">
        <v>36</v>
      </c>
      <c r="U9" s="31"/>
      <c r="V9" s="31">
        <v>1</v>
      </c>
      <c r="W9" s="31">
        <v>10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48"/>
      <c r="AK9" s="90"/>
      <c r="AL9" s="31"/>
      <c r="AM9" s="83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2</v>
      </c>
      <c r="BA9" s="28">
        <f t="shared" si="0"/>
        <v>0</v>
      </c>
      <c r="BB9" s="29">
        <f t="shared" si="0"/>
        <v>2</v>
      </c>
      <c r="BC9" s="29">
        <f t="shared" si="31"/>
        <v>2</v>
      </c>
      <c r="BD9" s="29">
        <f t="shared" si="1"/>
        <v>19</v>
      </c>
      <c r="BE9" s="29">
        <f t="shared" si="32"/>
        <v>21</v>
      </c>
      <c r="BF9" s="29">
        <f t="shared" si="2"/>
        <v>0</v>
      </c>
      <c r="BG9" s="29">
        <f t="shared" si="33"/>
        <v>21</v>
      </c>
      <c r="BH9" s="29">
        <f t="shared" si="3"/>
        <v>0</v>
      </c>
      <c r="BI9" s="29">
        <f t="shared" si="3"/>
        <v>0</v>
      </c>
      <c r="BJ9" s="29">
        <f t="shared" si="3"/>
        <v>0</v>
      </c>
      <c r="BK9" s="29">
        <f t="shared" si="34"/>
        <v>0</v>
      </c>
      <c r="BL9" s="29">
        <f t="shared" si="34"/>
        <v>0</v>
      </c>
      <c r="BM9" s="29">
        <f t="shared" si="35"/>
        <v>0</v>
      </c>
      <c r="BN9" s="29">
        <f t="shared" si="4"/>
        <v>0</v>
      </c>
      <c r="BO9" s="29">
        <f t="shared" si="4"/>
        <v>0</v>
      </c>
      <c r="BP9" s="29">
        <f t="shared" si="36"/>
        <v>0</v>
      </c>
      <c r="BQ9" s="29">
        <f t="shared" si="37"/>
        <v>0</v>
      </c>
      <c r="BR9" s="29">
        <f t="shared" si="37"/>
        <v>0</v>
      </c>
      <c r="BS9" s="29">
        <f t="shared" si="38"/>
        <v>0</v>
      </c>
      <c r="BT9" s="29">
        <f t="shared" si="5"/>
        <v>0</v>
      </c>
      <c r="BU9" s="30">
        <f t="shared" si="5"/>
        <v>0</v>
      </c>
      <c r="BV9" s="30">
        <f t="shared" si="39"/>
        <v>0</v>
      </c>
      <c r="BX9" s="28">
        <f t="shared" si="40"/>
        <v>1300</v>
      </c>
      <c r="BY9" s="29">
        <f t="shared" si="41"/>
        <v>0</v>
      </c>
      <c r="BZ9" s="29">
        <f t="shared" si="42"/>
        <v>0</v>
      </c>
      <c r="CA9" s="29">
        <f t="shared" si="43"/>
        <v>0</v>
      </c>
      <c r="CB9" s="29">
        <f t="shared" si="44"/>
        <v>0</v>
      </c>
      <c r="CC9" s="30">
        <f t="shared" si="45"/>
        <v>1300</v>
      </c>
      <c r="CD9" s="122">
        <f t="shared" si="6"/>
        <v>1153.3333333333333</v>
      </c>
      <c r="CE9" s="22">
        <f t="shared" si="46"/>
        <v>3</v>
      </c>
      <c r="CF9" s="122">
        <f t="shared" si="7"/>
        <v>1113.3333333333333</v>
      </c>
      <c r="CG9" s="22">
        <f t="shared" si="47"/>
        <v>4</v>
      </c>
      <c r="CH9" s="122">
        <f t="shared" si="8"/>
        <v>1073.3333333333333</v>
      </c>
      <c r="CI9" s="22">
        <f t="shared" si="48"/>
        <v>5</v>
      </c>
      <c r="CJ9" s="22">
        <f t="shared" si="9"/>
        <v>11.948529411764707</v>
      </c>
      <c r="CK9" s="22">
        <f t="shared" si="10"/>
        <v>11.948529411764707</v>
      </c>
      <c r="CM9" s="22" t="e">
        <f t="shared" si="11"/>
        <v>#DIV/0!</v>
      </c>
      <c r="CN9" s="22">
        <f t="shared" si="12"/>
        <v>8.695652173913043</v>
      </c>
      <c r="CO9" s="22">
        <f t="shared" si="13"/>
        <v>13.013698630136986</v>
      </c>
      <c r="CP9" s="22">
        <f t="shared" si="14"/>
        <v>0</v>
      </c>
      <c r="CQ9" s="22">
        <f t="shared" si="15"/>
        <v>0</v>
      </c>
      <c r="CR9" s="22">
        <f t="shared" si="16"/>
        <v>0</v>
      </c>
      <c r="CS9" s="22" t="e">
        <f t="shared" si="17"/>
        <v>#DIV/0!</v>
      </c>
      <c r="CT9" s="22" t="e">
        <f t="shared" si="18"/>
        <v>#DIV/0!</v>
      </c>
      <c r="CU9" s="22" t="e">
        <f t="shared" si="19"/>
        <v>#DIV/0!</v>
      </c>
      <c r="CV9" s="22">
        <f t="shared" si="20"/>
        <v>0</v>
      </c>
      <c r="CW9" s="22" t="e">
        <f t="shared" si="21"/>
        <v>#DIV/0!</v>
      </c>
      <c r="CX9" s="22" t="e">
        <f t="shared" si="22"/>
        <v>#DIV/0!</v>
      </c>
      <c r="CY9" s="22" t="e">
        <f t="shared" si="23"/>
        <v>#DIV/0!</v>
      </c>
      <c r="CZ9" s="22" t="e">
        <f t="shared" si="24"/>
        <v>#DIV/0!</v>
      </c>
      <c r="DA9" s="22" t="e">
        <f t="shared" si="25"/>
        <v>#DIV/0!</v>
      </c>
      <c r="DB9" s="22" t="e">
        <f t="shared" si="26"/>
        <v>#DIV/0!</v>
      </c>
      <c r="DC9" s="22" t="e">
        <f t="shared" si="27"/>
        <v>#DIV/0!</v>
      </c>
      <c r="DE9" s="22">
        <f t="shared" si="49"/>
        <v>0</v>
      </c>
      <c r="DF9" s="22">
        <f t="shared" si="49"/>
        <v>1</v>
      </c>
      <c r="DG9" s="22">
        <f t="shared" si="50"/>
        <v>1</v>
      </c>
      <c r="DH9" s="22">
        <f t="shared" si="51"/>
        <v>0</v>
      </c>
      <c r="DI9" s="22">
        <f t="shared" si="28"/>
        <v>0</v>
      </c>
      <c r="DJ9" s="22">
        <f t="shared" si="28"/>
        <v>0</v>
      </c>
      <c r="DK9" s="22">
        <f t="shared" si="28"/>
        <v>0</v>
      </c>
      <c r="DL9" s="22">
        <f t="shared" si="28"/>
        <v>0</v>
      </c>
      <c r="DM9" s="22">
        <f t="shared" si="28"/>
        <v>0</v>
      </c>
      <c r="DN9" s="22">
        <f t="shared" si="29"/>
        <v>0</v>
      </c>
      <c r="DO9" s="22">
        <f t="shared" si="52"/>
        <v>0</v>
      </c>
      <c r="DP9" s="22">
        <f t="shared" si="52"/>
        <v>0</v>
      </c>
      <c r="DQ9" s="22">
        <f t="shared" si="52"/>
        <v>0</v>
      </c>
      <c r="DR9" s="22">
        <f t="shared" si="53"/>
        <v>0</v>
      </c>
      <c r="DS9" s="22">
        <f t="shared" si="54"/>
        <v>0</v>
      </c>
    </row>
    <row r="10" spans="1:123" s="22" customFormat="1" ht="15.75" thickBot="1">
      <c r="A10" s="102" t="s">
        <v>37</v>
      </c>
      <c r="B10" s="95">
        <v>8</v>
      </c>
      <c r="C10" s="95" t="s">
        <v>187</v>
      </c>
      <c r="D10" s="96" t="s">
        <v>36</v>
      </c>
      <c r="E10" s="31"/>
      <c r="F10" s="31">
        <v>5</v>
      </c>
      <c r="G10" s="31">
        <v>9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125"/>
      <c r="S10" s="31"/>
      <c r="T10" s="100" t="s">
        <v>36</v>
      </c>
      <c r="U10" s="31"/>
      <c r="V10" s="31"/>
      <c r="W10" s="31">
        <v>4</v>
      </c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48"/>
      <c r="AK10" s="90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2</v>
      </c>
      <c r="BA10" s="28">
        <f t="shared" si="0"/>
        <v>0</v>
      </c>
      <c r="BB10" s="29">
        <f t="shared" si="0"/>
        <v>5</v>
      </c>
      <c r="BC10" s="29">
        <f t="shared" si="31"/>
        <v>5</v>
      </c>
      <c r="BD10" s="29">
        <f t="shared" si="1"/>
        <v>13</v>
      </c>
      <c r="BE10" s="29">
        <f t="shared" si="32"/>
        <v>18</v>
      </c>
      <c r="BF10" s="29">
        <f t="shared" si="2"/>
        <v>0</v>
      </c>
      <c r="BG10" s="29">
        <f t="shared" si="33"/>
        <v>18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34"/>
        <v>0</v>
      </c>
      <c r="BL10" s="29">
        <f t="shared" si="34"/>
        <v>0</v>
      </c>
      <c r="BM10" s="29">
        <f t="shared" si="35"/>
        <v>0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0</v>
      </c>
      <c r="BV10" s="30">
        <f t="shared" si="39"/>
        <v>0</v>
      </c>
      <c r="BX10" s="28">
        <f t="shared" si="40"/>
        <v>1180</v>
      </c>
      <c r="BY10" s="29">
        <f t="shared" si="41"/>
        <v>0</v>
      </c>
      <c r="BZ10" s="29">
        <f t="shared" si="42"/>
        <v>0</v>
      </c>
      <c r="CA10" s="29">
        <f t="shared" si="43"/>
        <v>0</v>
      </c>
      <c r="CB10" s="29">
        <f t="shared" si="44"/>
        <v>0</v>
      </c>
      <c r="CC10" s="30">
        <f t="shared" si="45"/>
        <v>1180</v>
      </c>
      <c r="CD10" s="122">
        <f t="shared" si="6"/>
        <v>1033.3333333333333</v>
      </c>
      <c r="CE10" s="22">
        <f t="shared" si="46"/>
        <v>3</v>
      </c>
      <c r="CF10" s="122">
        <f t="shared" si="7"/>
        <v>993.33333333333337</v>
      </c>
      <c r="CG10" s="22">
        <f t="shared" si="47"/>
        <v>4</v>
      </c>
      <c r="CH10" s="122">
        <f t="shared" si="8"/>
        <v>953.33333333333337</v>
      </c>
      <c r="CI10" s="22">
        <f t="shared" si="48"/>
        <v>5</v>
      </c>
      <c r="CJ10" s="22">
        <f t="shared" si="9"/>
        <v>10.845588235294118</v>
      </c>
      <c r="CK10" s="22">
        <f t="shared" si="10"/>
        <v>10.845588235294118</v>
      </c>
      <c r="CM10" s="22" t="e">
        <f t="shared" si="11"/>
        <v>#DIV/0!</v>
      </c>
      <c r="CN10" s="22">
        <f t="shared" si="12"/>
        <v>21.739130434782609</v>
      </c>
      <c r="CO10" s="22">
        <f t="shared" si="13"/>
        <v>8.9041095890410968</v>
      </c>
      <c r="CP10" s="22">
        <f t="shared" si="14"/>
        <v>0</v>
      </c>
      <c r="CQ10" s="22">
        <f t="shared" si="15"/>
        <v>0</v>
      </c>
      <c r="CR10" s="22">
        <f t="shared" si="16"/>
        <v>0</v>
      </c>
      <c r="CS10" s="22" t="e">
        <f t="shared" si="17"/>
        <v>#DIV/0!</v>
      </c>
      <c r="CT10" s="22" t="e">
        <f t="shared" si="18"/>
        <v>#DIV/0!</v>
      </c>
      <c r="CU10" s="22" t="e">
        <f t="shared" si="19"/>
        <v>#DIV/0!</v>
      </c>
      <c r="CV10" s="22">
        <f t="shared" si="20"/>
        <v>0</v>
      </c>
      <c r="CW10" s="22" t="e">
        <f t="shared" si="21"/>
        <v>#DIV/0!</v>
      </c>
      <c r="CX10" s="22" t="e">
        <f t="shared" si="22"/>
        <v>#DIV/0!</v>
      </c>
      <c r="CY10" s="22" t="e">
        <f t="shared" si="23"/>
        <v>#DIV/0!</v>
      </c>
      <c r="CZ10" s="22" t="e">
        <f t="shared" si="24"/>
        <v>#DIV/0!</v>
      </c>
      <c r="DA10" s="22" t="e">
        <f t="shared" si="25"/>
        <v>#DIV/0!</v>
      </c>
      <c r="DB10" s="22" t="e">
        <f t="shared" si="26"/>
        <v>#DIV/0!</v>
      </c>
      <c r="DC10" s="22" t="e">
        <f t="shared" si="27"/>
        <v>#DIV/0!</v>
      </c>
      <c r="DE10" s="22">
        <f t="shared" si="49"/>
        <v>0</v>
      </c>
      <c r="DF10" s="22">
        <f t="shared" si="49"/>
        <v>1</v>
      </c>
      <c r="DG10" s="22">
        <f t="shared" si="50"/>
        <v>1</v>
      </c>
      <c r="DH10" s="22">
        <f t="shared" si="51"/>
        <v>0</v>
      </c>
      <c r="DI10" s="22">
        <f t="shared" si="28"/>
        <v>0</v>
      </c>
      <c r="DJ10" s="22">
        <f t="shared" si="28"/>
        <v>0</v>
      </c>
      <c r="DK10" s="22">
        <f t="shared" si="28"/>
        <v>0</v>
      </c>
      <c r="DL10" s="22">
        <f t="shared" si="28"/>
        <v>0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0</v>
      </c>
    </row>
    <row r="11" spans="1:123" s="22" customFormat="1" ht="15.75" thickBot="1">
      <c r="A11" s="102" t="s">
        <v>37</v>
      </c>
      <c r="B11" s="95">
        <v>9</v>
      </c>
      <c r="C11" s="95" t="s">
        <v>188</v>
      </c>
      <c r="D11" s="96" t="s">
        <v>36</v>
      </c>
      <c r="E11" s="31"/>
      <c r="F11" s="31"/>
      <c r="G11" s="31">
        <v>8</v>
      </c>
      <c r="H11" s="31">
        <v>1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100" t="s">
        <v>36</v>
      </c>
      <c r="U11" s="31"/>
      <c r="V11" s="31"/>
      <c r="W11" s="31">
        <v>2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48"/>
      <c r="AK11" s="90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2</v>
      </c>
      <c r="BA11" s="28">
        <f t="shared" si="0"/>
        <v>0</v>
      </c>
      <c r="BB11" s="29">
        <f t="shared" si="0"/>
        <v>0</v>
      </c>
      <c r="BC11" s="29">
        <f t="shared" si="31"/>
        <v>0</v>
      </c>
      <c r="BD11" s="29">
        <f t="shared" si="1"/>
        <v>10</v>
      </c>
      <c r="BE11" s="29">
        <f t="shared" si="32"/>
        <v>10</v>
      </c>
      <c r="BF11" s="29">
        <f t="shared" si="2"/>
        <v>1</v>
      </c>
      <c r="BG11" s="29">
        <f t="shared" si="33"/>
        <v>11</v>
      </c>
      <c r="BH11" s="29">
        <f t="shared" si="3"/>
        <v>0</v>
      </c>
      <c r="BI11" s="29">
        <f t="shared" si="3"/>
        <v>0</v>
      </c>
      <c r="BJ11" s="29">
        <f t="shared" si="3"/>
        <v>0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0</v>
      </c>
      <c r="BU11" s="30">
        <f t="shared" si="5"/>
        <v>0</v>
      </c>
      <c r="BV11" s="30">
        <f t="shared" si="39"/>
        <v>0</v>
      </c>
      <c r="BX11" s="28">
        <f t="shared" si="40"/>
        <v>640</v>
      </c>
      <c r="BY11" s="29">
        <f t="shared" si="41"/>
        <v>0</v>
      </c>
      <c r="BZ11" s="29">
        <f t="shared" si="42"/>
        <v>0</v>
      </c>
      <c r="CA11" s="29">
        <f t="shared" si="43"/>
        <v>0</v>
      </c>
      <c r="CB11" s="29">
        <f t="shared" si="44"/>
        <v>0</v>
      </c>
      <c r="CC11" s="30">
        <f t="shared" si="45"/>
        <v>640</v>
      </c>
      <c r="CD11" s="122">
        <f t="shared" si="6"/>
        <v>493.33333333333337</v>
      </c>
      <c r="CE11" s="22">
        <f t="shared" si="46"/>
        <v>3</v>
      </c>
      <c r="CF11" s="122">
        <f t="shared" si="7"/>
        <v>453.33333333333337</v>
      </c>
      <c r="CG11" s="22">
        <f t="shared" si="47"/>
        <v>4</v>
      </c>
      <c r="CH11" s="122">
        <f t="shared" si="8"/>
        <v>413.33333333333337</v>
      </c>
      <c r="CI11" s="22">
        <f t="shared" si="48"/>
        <v>5</v>
      </c>
      <c r="CJ11" s="22">
        <f t="shared" si="9"/>
        <v>5.8823529411764701</v>
      </c>
      <c r="CK11" s="22">
        <f t="shared" si="10"/>
        <v>5.8823529411764701</v>
      </c>
      <c r="CM11" s="22" t="e">
        <f t="shared" si="11"/>
        <v>#DIV/0!</v>
      </c>
      <c r="CN11" s="22">
        <f t="shared" si="12"/>
        <v>0</v>
      </c>
      <c r="CO11" s="22">
        <f t="shared" si="13"/>
        <v>6.8493150684931505</v>
      </c>
      <c r="CP11" s="22">
        <f t="shared" si="14"/>
        <v>25</v>
      </c>
      <c r="CQ11" s="22">
        <f t="shared" si="15"/>
        <v>0</v>
      </c>
      <c r="CR11" s="22">
        <f t="shared" si="16"/>
        <v>0</v>
      </c>
      <c r="CS11" s="22" t="e">
        <f t="shared" si="17"/>
        <v>#DIV/0!</v>
      </c>
      <c r="CT11" s="22" t="e">
        <f t="shared" si="18"/>
        <v>#DIV/0!</v>
      </c>
      <c r="CU11" s="22" t="e">
        <f t="shared" si="19"/>
        <v>#DIV/0!</v>
      </c>
      <c r="CV11" s="22">
        <f t="shared" si="20"/>
        <v>0</v>
      </c>
      <c r="CW11" s="22" t="e">
        <f t="shared" si="21"/>
        <v>#DIV/0!</v>
      </c>
      <c r="CX11" s="22" t="e">
        <f t="shared" si="22"/>
        <v>#DIV/0!</v>
      </c>
      <c r="CY11" s="22" t="e">
        <f t="shared" si="23"/>
        <v>#DIV/0!</v>
      </c>
      <c r="CZ11" s="22" t="e">
        <f t="shared" si="24"/>
        <v>#DIV/0!</v>
      </c>
      <c r="DA11" s="22" t="e">
        <f t="shared" si="25"/>
        <v>#DIV/0!</v>
      </c>
      <c r="DB11" s="22" t="e">
        <f t="shared" si="26"/>
        <v>#DIV/0!</v>
      </c>
      <c r="DC11" s="22" t="e">
        <f t="shared" si="27"/>
        <v>#DIV/0!</v>
      </c>
      <c r="DE11" s="22">
        <f t="shared" si="49"/>
        <v>0</v>
      </c>
      <c r="DF11" s="22">
        <f t="shared" si="49"/>
        <v>0</v>
      </c>
      <c r="DG11" s="22">
        <f t="shared" si="50"/>
        <v>1</v>
      </c>
      <c r="DH11" s="22">
        <f t="shared" si="51"/>
        <v>1</v>
      </c>
      <c r="DI11" s="22">
        <f t="shared" si="28"/>
        <v>0</v>
      </c>
      <c r="DJ11" s="22">
        <f t="shared" si="28"/>
        <v>0</v>
      </c>
      <c r="DK11" s="22">
        <f t="shared" si="28"/>
        <v>0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0</v>
      </c>
      <c r="DS11" s="22">
        <f t="shared" si="54"/>
        <v>0</v>
      </c>
    </row>
    <row r="12" spans="1:123" s="22" customFormat="1" ht="15.75" thickBot="1">
      <c r="A12" s="102" t="s">
        <v>37</v>
      </c>
      <c r="B12" s="95">
        <v>10</v>
      </c>
      <c r="C12" s="95" t="s">
        <v>189</v>
      </c>
      <c r="D12" s="96" t="s">
        <v>36</v>
      </c>
      <c r="E12" s="41"/>
      <c r="F12" s="41">
        <v>5</v>
      </c>
      <c r="G12" s="41">
        <v>9</v>
      </c>
      <c r="H12" s="41"/>
      <c r="I12" s="41"/>
      <c r="J12" s="41"/>
      <c r="K12" s="41"/>
      <c r="L12" s="31"/>
      <c r="M12" s="31"/>
      <c r="N12" s="31"/>
      <c r="O12" s="31"/>
      <c r="P12" s="31"/>
      <c r="Q12" s="31"/>
      <c r="R12" s="31"/>
      <c r="S12" s="31"/>
      <c r="T12" s="100" t="s">
        <v>36</v>
      </c>
      <c r="U12" s="31"/>
      <c r="V12" s="31">
        <v>2</v>
      </c>
      <c r="W12" s="31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48"/>
      <c r="AK12" s="90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2</v>
      </c>
      <c r="BA12" s="28">
        <f t="shared" si="0"/>
        <v>0</v>
      </c>
      <c r="BB12" s="29">
        <f t="shared" si="0"/>
        <v>7</v>
      </c>
      <c r="BC12" s="29">
        <f t="shared" si="31"/>
        <v>7</v>
      </c>
      <c r="BD12" s="29">
        <f t="shared" si="1"/>
        <v>15</v>
      </c>
      <c r="BE12" s="29">
        <f t="shared" si="32"/>
        <v>22</v>
      </c>
      <c r="BF12" s="29">
        <f t="shared" si="2"/>
        <v>0</v>
      </c>
      <c r="BG12" s="29">
        <f t="shared" si="33"/>
        <v>22</v>
      </c>
      <c r="BH12" s="29">
        <f t="shared" si="3"/>
        <v>0</v>
      </c>
      <c r="BI12" s="29">
        <f t="shared" si="3"/>
        <v>0</v>
      </c>
      <c r="BJ12" s="29">
        <f t="shared" si="3"/>
        <v>0</v>
      </c>
      <c r="BK12" s="29">
        <f t="shared" si="34"/>
        <v>0</v>
      </c>
      <c r="BL12" s="29">
        <f t="shared" si="34"/>
        <v>0</v>
      </c>
      <c r="BM12" s="29">
        <f t="shared" si="35"/>
        <v>0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0</v>
      </c>
      <c r="BR12" s="29">
        <f t="shared" si="37"/>
        <v>0</v>
      </c>
      <c r="BS12" s="29">
        <f t="shared" si="38"/>
        <v>0</v>
      </c>
      <c r="BT12" s="29">
        <f t="shared" si="5"/>
        <v>0</v>
      </c>
      <c r="BU12" s="30">
        <f t="shared" si="5"/>
        <v>0</v>
      </c>
      <c r="BV12" s="30">
        <f t="shared" si="39"/>
        <v>0</v>
      </c>
      <c r="BX12" s="28">
        <f t="shared" si="40"/>
        <v>1460</v>
      </c>
      <c r="BY12" s="29">
        <f t="shared" si="41"/>
        <v>0</v>
      </c>
      <c r="BZ12" s="29">
        <f t="shared" si="42"/>
        <v>0</v>
      </c>
      <c r="CA12" s="29">
        <f t="shared" si="43"/>
        <v>0</v>
      </c>
      <c r="CB12" s="29">
        <f t="shared" si="44"/>
        <v>0</v>
      </c>
      <c r="CC12" s="30">
        <f t="shared" si="45"/>
        <v>1460</v>
      </c>
      <c r="CD12" s="122">
        <f t="shared" si="6"/>
        <v>1313.3333333333333</v>
      </c>
      <c r="CE12" s="22">
        <f t="shared" si="46"/>
        <v>3</v>
      </c>
      <c r="CF12" s="122">
        <f t="shared" si="7"/>
        <v>1273.3333333333333</v>
      </c>
      <c r="CG12" s="22">
        <f t="shared" si="47"/>
        <v>4</v>
      </c>
      <c r="CH12" s="122">
        <f t="shared" si="8"/>
        <v>1233.3333333333333</v>
      </c>
      <c r="CI12" s="22">
        <f t="shared" si="48"/>
        <v>5</v>
      </c>
      <c r="CJ12" s="22">
        <f t="shared" si="9"/>
        <v>13.419117647058822</v>
      </c>
      <c r="CK12" s="22">
        <f t="shared" si="10"/>
        <v>13.419117647058822</v>
      </c>
      <c r="CM12" s="22" t="e">
        <f t="shared" si="11"/>
        <v>#DIV/0!</v>
      </c>
      <c r="CN12" s="22">
        <f t="shared" si="12"/>
        <v>30.434782608695652</v>
      </c>
      <c r="CO12" s="22">
        <f t="shared" si="13"/>
        <v>10.273972602739727</v>
      </c>
      <c r="CP12" s="22">
        <f t="shared" si="14"/>
        <v>0</v>
      </c>
      <c r="CQ12" s="22">
        <f t="shared" si="15"/>
        <v>0</v>
      </c>
      <c r="CR12" s="22">
        <f t="shared" si="16"/>
        <v>0</v>
      </c>
      <c r="CS12" s="22" t="e">
        <f t="shared" si="17"/>
        <v>#DIV/0!</v>
      </c>
      <c r="CT12" s="22" t="e">
        <f t="shared" si="18"/>
        <v>#DIV/0!</v>
      </c>
      <c r="CU12" s="22" t="e">
        <f t="shared" si="19"/>
        <v>#DIV/0!</v>
      </c>
      <c r="CV12" s="22">
        <f t="shared" si="20"/>
        <v>0</v>
      </c>
      <c r="CW12" s="22" t="e">
        <f t="shared" si="21"/>
        <v>#DIV/0!</v>
      </c>
      <c r="CX12" s="22" t="e">
        <f t="shared" si="22"/>
        <v>#DIV/0!</v>
      </c>
      <c r="CY12" s="22" t="e">
        <f t="shared" si="23"/>
        <v>#DIV/0!</v>
      </c>
      <c r="CZ12" s="22" t="e">
        <f t="shared" si="24"/>
        <v>#DIV/0!</v>
      </c>
      <c r="DA12" s="22" t="e">
        <f t="shared" si="25"/>
        <v>#DIV/0!</v>
      </c>
      <c r="DB12" s="22" t="e">
        <f t="shared" si="26"/>
        <v>#DIV/0!</v>
      </c>
      <c r="DC12" s="22" t="e">
        <f t="shared" si="27"/>
        <v>#DIV/0!</v>
      </c>
      <c r="DE12" s="22">
        <f t="shared" si="49"/>
        <v>0</v>
      </c>
      <c r="DF12" s="22">
        <f t="shared" si="49"/>
        <v>1</v>
      </c>
      <c r="DG12" s="22">
        <f t="shared" si="50"/>
        <v>1</v>
      </c>
      <c r="DH12" s="22">
        <f t="shared" si="51"/>
        <v>0</v>
      </c>
      <c r="DI12" s="22">
        <f t="shared" si="28"/>
        <v>0</v>
      </c>
      <c r="DJ12" s="22">
        <f t="shared" si="28"/>
        <v>0</v>
      </c>
      <c r="DK12" s="22">
        <f t="shared" si="28"/>
        <v>0</v>
      </c>
      <c r="DL12" s="22">
        <f t="shared" si="28"/>
        <v>0</v>
      </c>
      <c r="DM12" s="22">
        <f t="shared" si="28"/>
        <v>0</v>
      </c>
      <c r="DN12" s="22">
        <f t="shared" si="29"/>
        <v>0</v>
      </c>
      <c r="DO12" s="22">
        <f t="shared" si="52"/>
        <v>0</v>
      </c>
      <c r="DP12" s="22">
        <f t="shared" si="52"/>
        <v>0</v>
      </c>
      <c r="DQ12" s="22">
        <f t="shared" si="52"/>
        <v>0</v>
      </c>
      <c r="DR12" s="22">
        <f t="shared" si="53"/>
        <v>0</v>
      </c>
      <c r="DS12" s="22">
        <f t="shared" si="54"/>
        <v>0</v>
      </c>
    </row>
    <row r="13" spans="1:123" s="22" customFormat="1" ht="15.75" thickBot="1">
      <c r="A13" s="102" t="s">
        <v>37</v>
      </c>
      <c r="B13" s="95">
        <v>11</v>
      </c>
      <c r="C13" s="95" t="s">
        <v>190</v>
      </c>
      <c r="D13" s="96" t="s">
        <v>36</v>
      </c>
      <c r="E13" s="31"/>
      <c r="F13" s="31">
        <v>5</v>
      </c>
      <c r="G13" s="31">
        <v>8</v>
      </c>
      <c r="H13" s="31"/>
      <c r="I13" s="31"/>
      <c r="J13" s="31"/>
      <c r="K13" s="31"/>
      <c r="L13" s="31"/>
      <c r="M13" s="31"/>
      <c r="N13" s="125"/>
      <c r="O13" s="31"/>
      <c r="P13" s="31"/>
      <c r="Q13" s="31"/>
      <c r="R13" s="31"/>
      <c r="S13" s="31"/>
      <c r="T13" s="100" t="s">
        <v>36</v>
      </c>
      <c r="U13" s="31"/>
      <c r="V13" s="31">
        <v>1</v>
      </c>
      <c r="W13" s="31">
        <v>9</v>
      </c>
      <c r="X13" s="31"/>
      <c r="Y13" s="31"/>
      <c r="Z13" s="31"/>
      <c r="AA13" s="31"/>
      <c r="AB13" s="31"/>
      <c r="AC13" s="31"/>
      <c r="AD13" s="31">
        <v>1</v>
      </c>
      <c r="AE13" s="31"/>
      <c r="AF13" s="31"/>
      <c r="AG13" s="31"/>
      <c r="AH13" s="31"/>
      <c r="AI13" s="31"/>
      <c r="AJ13" s="48"/>
      <c r="AK13" s="90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30"/>
        <v>2</v>
      </c>
      <c r="BA13" s="28">
        <f t="shared" si="0"/>
        <v>0</v>
      </c>
      <c r="BB13" s="29">
        <f t="shared" si="0"/>
        <v>6</v>
      </c>
      <c r="BC13" s="29">
        <f t="shared" si="31"/>
        <v>6</v>
      </c>
      <c r="BD13" s="29">
        <f t="shared" si="1"/>
        <v>17</v>
      </c>
      <c r="BE13" s="29">
        <f t="shared" si="32"/>
        <v>23</v>
      </c>
      <c r="BF13" s="29">
        <f t="shared" si="2"/>
        <v>0</v>
      </c>
      <c r="BG13" s="29">
        <f t="shared" si="33"/>
        <v>23</v>
      </c>
      <c r="BH13" s="29">
        <f t="shared" si="3"/>
        <v>0</v>
      </c>
      <c r="BI13" s="29">
        <f t="shared" si="3"/>
        <v>0</v>
      </c>
      <c r="BJ13" s="29">
        <f t="shared" si="3"/>
        <v>0</v>
      </c>
      <c r="BK13" s="29">
        <f t="shared" si="34"/>
        <v>0</v>
      </c>
      <c r="BL13" s="29">
        <f t="shared" si="34"/>
        <v>0</v>
      </c>
      <c r="BM13" s="29">
        <f t="shared" si="35"/>
        <v>0</v>
      </c>
      <c r="BN13" s="29">
        <f t="shared" si="4"/>
        <v>1</v>
      </c>
      <c r="BO13" s="29">
        <f t="shared" si="4"/>
        <v>0</v>
      </c>
      <c r="BP13" s="29">
        <f t="shared" si="36"/>
        <v>0</v>
      </c>
      <c r="BQ13" s="29">
        <f t="shared" si="37"/>
        <v>0</v>
      </c>
      <c r="BR13" s="29">
        <f t="shared" si="37"/>
        <v>0</v>
      </c>
      <c r="BS13" s="29">
        <f t="shared" si="38"/>
        <v>0</v>
      </c>
      <c r="BT13" s="29">
        <f t="shared" si="5"/>
        <v>0</v>
      </c>
      <c r="BU13" s="30">
        <f t="shared" si="5"/>
        <v>0</v>
      </c>
      <c r="BV13" s="30">
        <f t="shared" si="39"/>
        <v>0</v>
      </c>
      <c r="BX13" s="28">
        <f t="shared" si="40"/>
        <v>1500</v>
      </c>
      <c r="BY13" s="29">
        <f t="shared" si="41"/>
        <v>0</v>
      </c>
      <c r="BZ13" s="29">
        <f t="shared" si="42"/>
        <v>0</v>
      </c>
      <c r="CA13" s="29">
        <f t="shared" si="43"/>
        <v>50</v>
      </c>
      <c r="CB13" s="29">
        <f t="shared" si="44"/>
        <v>0</v>
      </c>
      <c r="CC13" s="30">
        <f t="shared" si="45"/>
        <v>1550</v>
      </c>
      <c r="CD13" s="122">
        <f t="shared" si="6"/>
        <v>1403.3333333333333</v>
      </c>
      <c r="CE13" s="22">
        <f t="shared" si="46"/>
        <v>3</v>
      </c>
      <c r="CF13" s="122">
        <f t="shared" si="7"/>
        <v>1363.3333333333333</v>
      </c>
      <c r="CG13" s="22">
        <f t="shared" si="47"/>
        <v>4</v>
      </c>
      <c r="CH13" s="122">
        <f t="shared" si="8"/>
        <v>1323.3333333333333</v>
      </c>
      <c r="CI13" s="22">
        <f t="shared" si="48"/>
        <v>5</v>
      </c>
      <c r="CJ13" s="22">
        <f t="shared" si="9"/>
        <v>14.246323529411764</v>
      </c>
      <c r="CK13" s="22">
        <f t="shared" si="10"/>
        <v>14.246323529411764</v>
      </c>
      <c r="CM13" s="22" t="e">
        <f t="shared" si="11"/>
        <v>#DIV/0!</v>
      </c>
      <c r="CN13" s="22">
        <f t="shared" si="12"/>
        <v>26.086956521739129</v>
      </c>
      <c r="CO13" s="22">
        <f t="shared" si="13"/>
        <v>11.643835616438356</v>
      </c>
      <c r="CP13" s="22">
        <f t="shared" si="14"/>
        <v>0</v>
      </c>
      <c r="CQ13" s="22">
        <f t="shared" si="15"/>
        <v>0</v>
      </c>
      <c r="CR13" s="22">
        <f t="shared" si="16"/>
        <v>0</v>
      </c>
      <c r="CS13" s="22" t="e">
        <f t="shared" si="17"/>
        <v>#DIV/0!</v>
      </c>
      <c r="CT13" s="22" t="e">
        <f t="shared" si="18"/>
        <v>#DIV/0!</v>
      </c>
      <c r="CU13" s="22" t="e">
        <f t="shared" si="19"/>
        <v>#DIV/0!</v>
      </c>
      <c r="CV13" s="22">
        <f t="shared" si="20"/>
        <v>100</v>
      </c>
      <c r="CW13" s="22" t="e">
        <f t="shared" si="21"/>
        <v>#DIV/0!</v>
      </c>
      <c r="CX13" s="22" t="e">
        <f t="shared" si="22"/>
        <v>#DIV/0!</v>
      </c>
      <c r="CY13" s="22" t="e">
        <f t="shared" si="23"/>
        <v>#DIV/0!</v>
      </c>
      <c r="CZ13" s="22" t="e">
        <f t="shared" si="24"/>
        <v>#DIV/0!</v>
      </c>
      <c r="DA13" s="22" t="e">
        <f t="shared" si="25"/>
        <v>#DIV/0!</v>
      </c>
      <c r="DB13" s="22" t="e">
        <f t="shared" si="26"/>
        <v>#DIV/0!</v>
      </c>
      <c r="DC13" s="22" t="e">
        <f t="shared" si="27"/>
        <v>#DIV/0!</v>
      </c>
      <c r="DE13" s="22">
        <f t="shared" si="49"/>
        <v>0</v>
      </c>
      <c r="DF13" s="22">
        <f t="shared" si="49"/>
        <v>1</v>
      </c>
      <c r="DG13" s="22">
        <f t="shared" si="50"/>
        <v>1</v>
      </c>
      <c r="DH13" s="22">
        <f t="shared" si="51"/>
        <v>0</v>
      </c>
      <c r="DI13" s="22">
        <f t="shared" si="28"/>
        <v>0</v>
      </c>
      <c r="DJ13" s="22">
        <f t="shared" si="28"/>
        <v>0</v>
      </c>
      <c r="DK13" s="22">
        <f t="shared" si="28"/>
        <v>0</v>
      </c>
      <c r="DL13" s="22">
        <f t="shared" si="28"/>
        <v>0</v>
      </c>
      <c r="DM13" s="22">
        <f t="shared" si="28"/>
        <v>0</v>
      </c>
      <c r="DN13" s="22">
        <f t="shared" si="29"/>
        <v>1</v>
      </c>
      <c r="DO13" s="22">
        <f t="shared" si="52"/>
        <v>0</v>
      </c>
      <c r="DP13" s="22">
        <f t="shared" si="52"/>
        <v>0</v>
      </c>
      <c r="DQ13" s="22">
        <f t="shared" si="52"/>
        <v>0</v>
      </c>
      <c r="DR13" s="22">
        <f t="shared" si="53"/>
        <v>0</v>
      </c>
      <c r="DS13" s="22">
        <f t="shared" si="54"/>
        <v>0</v>
      </c>
    </row>
    <row r="14" spans="1:123" s="22" customFormat="1" ht="15.75" thickBot="1">
      <c r="A14" s="102" t="s">
        <v>37</v>
      </c>
      <c r="B14" s="95">
        <v>12</v>
      </c>
      <c r="C14" s="95" t="s">
        <v>191</v>
      </c>
      <c r="D14" s="96" t="s">
        <v>36</v>
      </c>
      <c r="E14" s="31"/>
      <c r="F14" s="31"/>
      <c r="G14" s="31">
        <v>2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100" t="s">
        <v>36</v>
      </c>
      <c r="U14" s="31"/>
      <c r="V14" s="31"/>
      <c r="W14" s="31">
        <v>1</v>
      </c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48"/>
      <c r="AK14" s="90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30"/>
        <v>2</v>
      </c>
      <c r="BA14" s="28">
        <f t="shared" si="0"/>
        <v>0</v>
      </c>
      <c r="BB14" s="29">
        <f t="shared" si="0"/>
        <v>0</v>
      </c>
      <c r="BC14" s="29">
        <f t="shared" si="31"/>
        <v>0</v>
      </c>
      <c r="BD14" s="29">
        <f t="shared" si="1"/>
        <v>3</v>
      </c>
      <c r="BE14" s="29">
        <f t="shared" si="32"/>
        <v>3</v>
      </c>
      <c r="BF14" s="29">
        <f t="shared" si="2"/>
        <v>0</v>
      </c>
      <c r="BG14" s="29">
        <f t="shared" si="33"/>
        <v>3</v>
      </c>
      <c r="BH14" s="29">
        <f t="shared" si="3"/>
        <v>0</v>
      </c>
      <c r="BI14" s="29">
        <f t="shared" si="3"/>
        <v>0</v>
      </c>
      <c r="BJ14" s="29">
        <f t="shared" si="3"/>
        <v>0</v>
      </c>
      <c r="BK14" s="29">
        <f t="shared" si="34"/>
        <v>0</v>
      </c>
      <c r="BL14" s="29">
        <f t="shared" si="34"/>
        <v>0</v>
      </c>
      <c r="BM14" s="29">
        <f t="shared" si="35"/>
        <v>0</v>
      </c>
      <c r="BN14" s="29">
        <f t="shared" si="4"/>
        <v>0</v>
      </c>
      <c r="BO14" s="29">
        <f t="shared" si="4"/>
        <v>0</v>
      </c>
      <c r="BP14" s="29">
        <f t="shared" si="36"/>
        <v>0</v>
      </c>
      <c r="BQ14" s="29">
        <f t="shared" si="37"/>
        <v>0</v>
      </c>
      <c r="BR14" s="29">
        <f t="shared" si="37"/>
        <v>0</v>
      </c>
      <c r="BS14" s="29">
        <f t="shared" si="38"/>
        <v>0</v>
      </c>
      <c r="BT14" s="29">
        <f t="shared" si="5"/>
        <v>0</v>
      </c>
      <c r="BU14" s="30">
        <f t="shared" si="5"/>
        <v>0</v>
      </c>
      <c r="BV14" s="30">
        <f t="shared" si="39"/>
        <v>0</v>
      </c>
      <c r="BX14" s="28">
        <f t="shared" si="40"/>
        <v>180</v>
      </c>
      <c r="BY14" s="29">
        <f t="shared" si="41"/>
        <v>0</v>
      </c>
      <c r="BZ14" s="29">
        <f t="shared" si="42"/>
        <v>0</v>
      </c>
      <c r="CA14" s="29">
        <f t="shared" si="43"/>
        <v>0</v>
      </c>
      <c r="CB14" s="29">
        <f t="shared" si="44"/>
        <v>0</v>
      </c>
      <c r="CC14" s="30">
        <f t="shared" si="45"/>
        <v>180</v>
      </c>
      <c r="CD14" s="122">
        <f t="shared" si="6"/>
        <v>33.333333333333343</v>
      </c>
      <c r="CE14" s="22">
        <f t="shared" si="46"/>
        <v>3</v>
      </c>
      <c r="CF14" s="122">
        <f t="shared" si="7"/>
        <v>-6.6666666666666572</v>
      </c>
      <c r="CG14" s="22" t="str">
        <f t="shared" si="47"/>
        <v>NAO</v>
      </c>
      <c r="CH14" s="122">
        <f t="shared" si="8"/>
        <v>-46.666666666666657</v>
      </c>
      <c r="CI14" s="22" t="str">
        <f t="shared" si="48"/>
        <v>NAO</v>
      </c>
      <c r="CJ14" s="22">
        <f t="shared" si="9"/>
        <v>1.6544117647058825</v>
      </c>
      <c r="CK14" s="22">
        <f t="shared" si="10"/>
        <v>1.6544117647058825</v>
      </c>
      <c r="CM14" s="22" t="e">
        <f t="shared" si="11"/>
        <v>#DIV/0!</v>
      </c>
      <c r="CN14" s="22">
        <f t="shared" si="12"/>
        <v>0</v>
      </c>
      <c r="CO14" s="22">
        <f t="shared" si="13"/>
        <v>2.0547945205479454</v>
      </c>
      <c r="CP14" s="22">
        <f t="shared" si="14"/>
        <v>0</v>
      </c>
      <c r="CQ14" s="22">
        <f t="shared" si="15"/>
        <v>0</v>
      </c>
      <c r="CR14" s="22">
        <f t="shared" si="16"/>
        <v>0</v>
      </c>
      <c r="CS14" s="22" t="e">
        <f t="shared" si="17"/>
        <v>#DIV/0!</v>
      </c>
      <c r="CT14" s="22" t="e">
        <f t="shared" si="18"/>
        <v>#DIV/0!</v>
      </c>
      <c r="CU14" s="22" t="e">
        <f t="shared" si="19"/>
        <v>#DIV/0!</v>
      </c>
      <c r="CV14" s="22">
        <f t="shared" si="20"/>
        <v>0</v>
      </c>
      <c r="CW14" s="22" t="e">
        <f t="shared" si="21"/>
        <v>#DIV/0!</v>
      </c>
      <c r="CX14" s="22" t="e">
        <f t="shared" si="22"/>
        <v>#DIV/0!</v>
      </c>
      <c r="CY14" s="22" t="e">
        <f t="shared" si="23"/>
        <v>#DIV/0!</v>
      </c>
      <c r="CZ14" s="22" t="e">
        <f t="shared" si="24"/>
        <v>#DIV/0!</v>
      </c>
      <c r="DA14" s="22" t="e">
        <f t="shared" si="25"/>
        <v>#DIV/0!</v>
      </c>
      <c r="DB14" s="22" t="e">
        <f t="shared" si="26"/>
        <v>#DIV/0!</v>
      </c>
      <c r="DC14" s="22" t="e">
        <f t="shared" si="27"/>
        <v>#DIV/0!</v>
      </c>
      <c r="DE14" s="22">
        <f t="shared" si="49"/>
        <v>0</v>
      </c>
      <c r="DF14" s="22">
        <f t="shared" si="49"/>
        <v>0</v>
      </c>
      <c r="DG14" s="22">
        <f t="shared" si="50"/>
        <v>1</v>
      </c>
      <c r="DH14" s="22">
        <f t="shared" si="51"/>
        <v>0</v>
      </c>
      <c r="DI14" s="22">
        <f t="shared" si="28"/>
        <v>0</v>
      </c>
      <c r="DJ14" s="22">
        <f t="shared" si="28"/>
        <v>0</v>
      </c>
      <c r="DK14" s="22">
        <f t="shared" si="28"/>
        <v>0</v>
      </c>
      <c r="DL14" s="22">
        <f t="shared" si="28"/>
        <v>0</v>
      </c>
      <c r="DM14" s="22">
        <f t="shared" si="28"/>
        <v>0</v>
      </c>
      <c r="DN14" s="22">
        <f t="shared" si="29"/>
        <v>0</v>
      </c>
      <c r="DO14" s="22">
        <f t="shared" si="52"/>
        <v>0</v>
      </c>
      <c r="DP14" s="22">
        <f t="shared" si="52"/>
        <v>0</v>
      </c>
      <c r="DQ14" s="22">
        <f t="shared" si="52"/>
        <v>0</v>
      </c>
      <c r="DR14" s="22">
        <f t="shared" si="53"/>
        <v>0</v>
      </c>
      <c r="DS14" s="22">
        <f t="shared" si="54"/>
        <v>0</v>
      </c>
    </row>
    <row r="15" spans="1:123" s="22" customFormat="1" ht="15.75" thickBot="1">
      <c r="A15" s="102" t="s">
        <v>37</v>
      </c>
      <c r="B15" s="95">
        <v>13</v>
      </c>
      <c r="C15" s="95" t="s">
        <v>192</v>
      </c>
      <c r="D15" s="100" t="s">
        <v>36</v>
      </c>
      <c r="E15" s="31"/>
      <c r="F15" s="31"/>
      <c r="G15" s="31">
        <v>7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100" t="s">
        <v>36</v>
      </c>
      <c r="U15" s="31"/>
      <c r="V15" s="31"/>
      <c r="W15" s="31">
        <v>8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48"/>
      <c r="AK15" s="90"/>
      <c r="AL15" s="31"/>
      <c r="AM15" s="31"/>
      <c r="AN15" s="25"/>
      <c r="AO15" s="25"/>
      <c r="AP15" s="25"/>
      <c r="AQ15" s="25"/>
      <c r="AR15" s="26"/>
      <c r="AS15" s="24"/>
      <c r="AT15" s="24"/>
      <c r="AU15" s="24"/>
      <c r="AV15" s="24"/>
      <c r="AW15" s="24"/>
      <c r="AX15" s="24"/>
      <c r="AY15" s="24"/>
      <c r="AZ15" s="27">
        <f t="shared" si="30"/>
        <v>2</v>
      </c>
      <c r="BA15" s="28">
        <f t="shared" si="0"/>
        <v>0</v>
      </c>
      <c r="BB15" s="29">
        <f t="shared" si="0"/>
        <v>0</v>
      </c>
      <c r="BC15" s="29">
        <f t="shared" si="31"/>
        <v>0</v>
      </c>
      <c r="BD15" s="29">
        <f t="shared" si="1"/>
        <v>15</v>
      </c>
      <c r="BE15" s="29">
        <f t="shared" si="32"/>
        <v>15</v>
      </c>
      <c r="BF15" s="29">
        <f t="shared" si="2"/>
        <v>0</v>
      </c>
      <c r="BG15" s="29">
        <f t="shared" si="33"/>
        <v>15</v>
      </c>
      <c r="BH15" s="29">
        <f t="shared" si="3"/>
        <v>0</v>
      </c>
      <c r="BI15" s="29">
        <f t="shared" si="3"/>
        <v>0</v>
      </c>
      <c r="BJ15" s="29">
        <f t="shared" si="3"/>
        <v>0</v>
      </c>
      <c r="BK15" s="29">
        <f t="shared" si="34"/>
        <v>0</v>
      </c>
      <c r="BL15" s="29">
        <f t="shared" si="34"/>
        <v>0</v>
      </c>
      <c r="BM15" s="29">
        <f t="shared" si="35"/>
        <v>0</v>
      </c>
      <c r="BN15" s="29">
        <f t="shared" si="4"/>
        <v>0</v>
      </c>
      <c r="BO15" s="29">
        <f t="shared" si="4"/>
        <v>0</v>
      </c>
      <c r="BP15" s="29">
        <f t="shared" si="36"/>
        <v>0</v>
      </c>
      <c r="BQ15" s="29">
        <f t="shared" si="37"/>
        <v>0</v>
      </c>
      <c r="BR15" s="29">
        <f t="shared" si="37"/>
        <v>0</v>
      </c>
      <c r="BS15" s="29">
        <f t="shared" si="38"/>
        <v>0</v>
      </c>
      <c r="BT15" s="29">
        <f t="shared" si="5"/>
        <v>0</v>
      </c>
      <c r="BU15" s="30">
        <f t="shared" si="5"/>
        <v>0</v>
      </c>
      <c r="BV15" s="30">
        <f t="shared" si="39"/>
        <v>0</v>
      </c>
      <c r="BX15" s="28">
        <f t="shared" si="40"/>
        <v>900</v>
      </c>
      <c r="BY15" s="29">
        <f t="shared" si="41"/>
        <v>0</v>
      </c>
      <c r="BZ15" s="29">
        <f t="shared" si="42"/>
        <v>0</v>
      </c>
      <c r="CA15" s="29">
        <f t="shared" si="43"/>
        <v>0</v>
      </c>
      <c r="CB15" s="29">
        <f t="shared" si="44"/>
        <v>0</v>
      </c>
      <c r="CC15" s="30">
        <f t="shared" si="45"/>
        <v>900</v>
      </c>
      <c r="CD15" s="122">
        <f t="shared" si="6"/>
        <v>753.33333333333337</v>
      </c>
      <c r="CE15" s="22">
        <f t="shared" si="46"/>
        <v>3</v>
      </c>
      <c r="CF15" s="122">
        <f t="shared" si="7"/>
        <v>713.33333333333337</v>
      </c>
      <c r="CG15" s="22">
        <f t="shared" si="47"/>
        <v>4</v>
      </c>
      <c r="CH15" s="122">
        <f t="shared" si="8"/>
        <v>673.33333333333337</v>
      </c>
      <c r="CI15" s="22">
        <f t="shared" si="48"/>
        <v>5</v>
      </c>
      <c r="CJ15" s="22">
        <f t="shared" si="9"/>
        <v>8.2720588235294112</v>
      </c>
      <c r="CK15" s="22">
        <f t="shared" si="10"/>
        <v>8.2720588235294112</v>
      </c>
      <c r="CM15" s="22" t="e">
        <f t="shared" si="11"/>
        <v>#DIV/0!</v>
      </c>
      <c r="CN15" s="22">
        <f t="shared" si="12"/>
        <v>0</v>
      </c>
      <c r="CO15" s="22">
        <f t="shared" si="13"/>
        <v>10.273972602739727</v>
      </c>
      <c r="CP15" s="22">
        <f t="shared" si="14"/>
        <v>0</v>
      </c>
      <c r="CQ15" s="22">
        <f t="shared" si="15"/>
        <v>0</v>
      </c>
      <c r="CR15" s="22">
        <f t="shared" si="16"/>
        <v>0</v>
      </c>
      <c r="CS15" s="22" t="e">
        <f t="shared" si="17"/>
        <v>#DIV/0!</v>
      </c>
      <c r="CT15" s="22" t="e">
        <f t="shared" si="18"/>
        <v>#DIV/0!</v>
      </c>
      <c r="CU15" s="22" t="e">
        <f t="shared" si="19"/>
        <v>#DIV/0!</v>
      </c>
      <c r="CV15" s="22">
        <f t="shared" si="20"/>
        <v>0</v>
      </c>
      <c r="CW15" s="22" t="e">
        <f t="shared" si="21"/>
        <v>#DIV/0!</v>
      </c>
      <c r="CX15" s="22" t="e">
        <f t="shared" si="22"/>
        <v>#DIV/0!</v>
      </c>
      <c r="CY15" s="22" t="e">
        <f t="shared" si="23"/>
        <v>#DIV/0!</v>
      </c>
      <c r="CZ15" s="22" t="e">
        <f t="shared" si="24"/>
        <v>#DIV/0!</v>
      </c>
      <c r="DA15" s="22" t="e">
        <f t="shared" si="25"/>
        <v>#DIV/0!</v>
      </c>
      <c r="DB15" s="22" t="e">
        <f t="shared" si="26"/>
        <v>#DIV/0!</v>
      </c>
      <c r="DC15" s="22" t="e">
        <f t="shared" si="27"/>
        <v>#DIV/0!</v>
      </c>
      <c r="DE15" s="22">
        <f t="shared" si="49"/>
        <v>0</v>
      </c>
      <c r="DF15" s="22">
        <f t="shared" si="49"/>
        <v>0</v>
      </c>
      <c r="DG15" s="22">
        <f t="shared" si="50"/>
        <v>1</v>
      </c>
      <c r="DH15" s="22">
        <f t="shared" si="51"/>
        <v>0</v>
      </c>
      <c r="DI15" s="22">
        <f t="shared" si="28"/>
        <v>0</v>
      </c>
      <c r="DJ15" s="22">
        <f t="shared" si="28"/>
        <v>0</v>
      </c>
      <c r="DK15" s="22">
        <f t="shared" si="28"/>
        <v>0</v>
      </c>
      <c r="DL15" s="22">
        <f t="shared" si="28"/>
        <v>0</v>
      </c>
      <c r="DM15" s="22">
        <f t="shared" si="28"/>
        <v>0</v>
      </c>
      <c r="DN15" s="22">
        <f t="shared" si="29"/>
        <v>0</v>
      </c>
      <c r="DO15" s="22">
        <f t="shared" si="52"/>
        <v>0</v>
      </c>
      <c r="DP15" s="22">
        <f t="shared" si="52"/>
        <v>0</v>
      </c>
      <c r="DQ15" s="22">
        <f t="shared" si="52"/>
        <v>0</v>
      </c>
      <c r="DR15" s="22">
        <f t="shared" si="53"/>
        <v>0</v>
      </c>
      <c r="DS15" s="22">
        <f t="shared" si="54"/>
        <v>0</v>
      </c>
    </row>
    <row r="16" spans="1:123" s="22" customFormat="1" ht="15.75" thickBot="1">
      <c r="A16" s="102" t="s">
        <v>37</v>
      </c>
      <c r="B16" s="95">
        <v>14</v>
      </c>
      <c r="C16" s="95" t="s">
        <v>193</v>
      </c>
      <c r="D16" s="100" t="s">
        <v>36</v>
      </c>
      <c r="E16" s="31"/>
      <c r="F16" s="31"/>
      <c r="G16" s="31">
        <v>4</v>
      </c>
      <c r="H16" s="31"/>
      <c r="I16" s="31"/>
      <c r="J16" s="31">
        <v>1</v>
      </c>
      <c r="K16" s="31"/>
      <c r="L16" s="31"/>
      <c r="M16" s="31"/>
      <c r="N16" s="31"/>
      <c r="O16" s="31"/>
      <c r="P16" s="31"/>
      <c r="Q16" s="31"/>
      <c r="R16" s="31"/>
      <c r="S16" s="31"/>
      <c r="T16" s="100" t="s">
        <v>36</v>
      </c>
      <c r="U16" s="31"/>
      <c r="V16" s="31"/>
      <c r="W16" s="31">
        <v>3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48"/>
      <c r="AK16" s="90"/>
      <c r="AL16" s="31"/>
      <c r="AM16" s="31"/>
      <c r="AN16" s="25"/>
      <c r="AO16" s="25"/>
      <c r="AP16" s="25"/>
      <c r="AQ16" s="25"/>
      <c r="AR16" s="26"/>
      <c r="AS16" s="24"/>
      <c r="AT16" s="24"/>
      <c r="AU16" s="24"/>
      <c r="AV16" s="24"/>
      <c r="AW16" s="24"/>
      <c r="AX16" s="24"/>
      <c r="AY16" s="24"/>
      <c r="AZ16" s="27">
        <f t="shared" si="30"/>
        <v>2</v>
      </c>
      <c r="BA16" s="28">
        <f t="shared" si="0"/>
        <v>0</v>
      </c>
      <c r="BB16" s="29">
        <f t="shared" si="0"/>
        <v>0</v>
      </c>
      <c r="BC16" s="29">
        <f t="shared" si="31"/>
        <v>0</v>
      </c>
      <c r="BD16" s="29">
        <f t="shared" si="1"/>
        <v>7</v>
      </c>
      <c r="BE16" s="29">
        <f t="shared" si="32"/>
        <v>7</v>
      </c>
      <c r="BF16" s="29">
        <f t="shared" si="2"/>
        <v>0</v>
      </c>
      <c r="BG16" s="29">
        <f t="shared" si="33"/>
        <v>7</v>
      </c>
      <c r="BH16" s="29">
        <f t="shared" si="3"/>
        <v>0</v>
      </c>
      <c r="BI16" s="29">
        <f t="shared" si="3"/>
        <v>1</v>
      </c>
      <c r="BJ16" s="29">
        <f t="shared" si="3"/>
        <v>0</v>
      </c>
      <c r="BK16" s="29">
        <f t="shared" si="34"/>
        <v>0</v>
      </c>
      <c r="BL16" s="29">
        <f t="shared" si="34"/>
        <v>0</v>
      </c>
      <c r="BM16" s="29">
        <f t="shared" si="35"/>
        <v>0</v>
      </c>
      <c r="BN16" s="29">
        <f t="shared" si="4"/>
        <v>0</v>
      </c>
      <c r="BO16" s="29">
        <f t="shared" si="4"/>
        <v>0</v>
      </c>
      <c r="BP16" s="29">
        <f t="shared" si="36"/>
        <v>0</v>
      </c>
      <c r="BQ16" s="29">
        <f t="shared" si="37"/>
        <v>0</v>
      </c>
      <c r="BR16" s="29">
        <f t="shared" si="37"/>
        <v>0</v>
      </c>
      <c r="BS16" s="29">
        <f t="shared" si="38"/>
        <v>0</v>
      </c>
      <c r="BT16" s="29">
        <f t="shared" si="5"/>
        <v>0</v>
      </c>
      <c r="BU16" s="30">
        <f t="shared" si="5"/>
        <v>0</v>
      </c>
      <c r="BV16" s="30">
        <f t="shared" si="39"/>
        <v>0</v>
      </c>
      <c r="BX16" s="28">
        <f t="shared" si="40"/>
        <v>420</v>
      </c>
      <c r="BY16" s="29">
        <f t="shared" si="41"/>
        <v>10</v>
      </c>
      <c r="BZ16" s="29">
        <f t="shared" si="42"/>
        <v>0</v>
      </c>
      <c r="CA16" s="29">
        <f t="shared" si="43"/>
        <v>0</v>
      </c>
      <c r="CB16" s="29">
        <f t="shared" si="44"/>
        <v>0</v>
      </c>
      <c r="CC16" s="30">
        <f t="shared" si="45"/>
        <v>430</v>
      </c>
      <c r="CD16" s="122">
        <f t="shared" si="6"/>
        <v>283.33333333333337</v>
      </c>
      <c r="CE16" s="22">
        <f t="shared" si="46"/>
        <v>3</v>
      </c>
      <c r="CF16" s="122">
        <f t="shared" si="7"/>
        <v>243.33333333333334</v>
      </c>
      <c r="CG16" s="22">
        <f t="shared" si="47"/>
        <v>4</v>
      </c>
      <c r="CH16" s="122">
        <f t="shared" si="8"/>
        <v>203.33333333333334</v>
      </c>
      <c r="CI16" s="22">
        <f t="shared" si="48"/>
        <v>5</v>
      </c>
      <c r="CJ16" s="22">
        <f t="shared" si="9"/>
        <v>3.9522058823529411</v>
      </c>
      <c r="CK16" s="22">
        <f t="shared" si="10"/>
        <v>3.9522058823529411</v>
      </c>
      <c r="CM16" s="22" t="e">
        <f t="shared" si="11"/>
        <v>#DIV/0!</v>
      </c>
      <c r="CN16" s="22">
        <f t="shared" si="12"/>
        <v>0</v>
      </c>
      <c r="CO16" s="22">
        <f t="shared" si="13"/>
        <v>4.794520547945206</v>
      </c>
      <c r="CP16" s="22">
        <f t="shared" si="14"/>
        <v>0</v>
      </c>
      <c r="CQ16" s="22">
        <f t="shared" si="15"/>
        <v>0</v>
      </c>
      <c r="CR16" s="22">
        <f t="shared" si="16"/>
        <v>100</v>
      </c>
      <c r="CS16" s="22" t="e">
        <f t="shared" si="17"/>
        <v>#DIV/0!</v>
      </c>
      <c r="CT16" s="22" t="e">
        <f t="shared" si="18"/>
        <v>#DIV/0!</v>
      </c>
      <c r="CU16" s="22" t="e">
        <f t="shared" si="19"/>
        <v>#DIV/0!</v>
      </c>
      <c r="CV16" s="22">
        <f t="shared" si="20"/>
        <v>0</v>
      </c>
      <c r="CW16" s="22" t="e">
        <f t="shared" si="21"/>
        <v>#DIV/0!</v>
      </c>
      <c r="CX16" s="22" t="e">
        <f t="shared" si="22"/>
        <v>#DIV/0!</v>
      </c>
      <c r="CY16" s="22" t="e">
        <f t="shared" si="23"/>
        <v>#DIV/0!</v>
      </c>
      <c r="CZ16" s="22" t="e">
        <f t="shared" si="24"/>
        <v>#DIV/0!</v>
      </c>
      <c r="DA16" s="22" t="e">
        <f t="shared" si="25"/>
        <v>#DIV/0!</v>
      </c>
      <c r="DB16" s="22" t="e">
        <f t="shared" si="26"/>
        <v>#DIV/0!</v>
      </c>
      <c r="DC16" s="22" t="e">
        <f t="shared" si="27"/>
        <v>#DIV/0!</v>
      </c>
      <c r="DE16" s="22">
        <f t="shared" si="49"/>
        <v>0</v>
      </c>
      <c r="DF16" s="22">
        <f t="shared" si="49"/>
        <v>0</v>
      </c>
      <c r="DG16" s="22">
        <f t="shared" si="50"/>
        <v>1</v>
      </c>
      <c r="DH16" s="22">
        <f t="shared" si="51"/>
        <v>0</v>
      </c>
      <c r="DI16" s="22">
        <f t="shared" si="28"/>
        <v>0</v>
      </c>
      <c r="DJ16" s="22">
        <f t="shared" si="28"/>
        <v>1</v>
      </c>
      <c r="DK16" s="22">
        <f t="shared" si="28"/>
        <v>0</v>
      </c>
      <c r="DL16" s="22">
        <f t="shared" si="28"/>
        <v>0</v>
      </c>
      <c r="DM16" s="22">
        <f t="shared" si="28"/>
        <v>0</v>
      </c>
      <c r="DN16" s="22">
        <f t="shared" si="29"/>
        <v>0</v>
      </c>
      <c r="DO16" s="22">
        <f t="shared" si="52"/>
        <v>0</v>
      </c>
      <c r="DP16" s="22">
        <f t="shared" si="52"/>
        <v>0</v>
      </c>
      <c r="DQ16" s="22">
        <f t="shared" si="52"/>
        <v>0</v>
      </c>
      <c r="DR16" s="22">
        <f t="shared" si="53"/>
        <v>0</v>
      </c>
      <c r="DS16" s="22">
        <f t="shared" si="54"/>
        <v>0</v>
      </c>
    </row>
    <row r="17" spans="1:123" ht="15.75" thickBot="1">
      <c r="A17" s="102" t="s">
        <v>37</v>
      </c>
      <c r="B17" s="95">
        <v>15</v>
      </c>
      <c r="C17" s="95" t="s">
        <v>194</v>
      </c>
      <c r="D17" s="100" t="s">
        <v>36</v>
      </c>
      <c r="E17" s="31"/>
      <c r="F17" s="31"/>
      <c r="G17" s="31">
        <v>2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100" t="s">
        <v>36</v>
      </c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48"/>
      <c r="AK17" s="90"/>
      <c r="AL17" s="31"/>
      <c r="AM17" s="31"/>
      <c r="AN17" s="34"/>
      <c r="AO17" s="34"/>
      <c r="AP17" s="34"/>
      <c r="AQ17" s="34"/>
      <c r="AR17" s="35"/>
      <c r="AS17" s="31"/>
      <c r="AT17" s="31"/>
      <c r="AU17" s="31"/>
      <c r="AV17" s="31"/>
      <c r="AW17" s="31"/>
      <c r="AX17" s="31"/>
      <c r="AY17" s="31"/>
      <c r="AZ17" s="36">
        <f t="shared" si="30"/>
        <v>2</v>
      </c>
      <c r="BA17" s="37">
        <f t="shared" si="0"/>
        <v>0</v>
      </c>
      <c r="BB17" s="38">
        <f t="shared" si="0"/>
        <v>0</v>
      </c>
      <c r="BC17" s="29">
        <f t="shared" si="31"/>
        <v>0</v>
      </c>
      <c r="BD17" s="38">
        <f t="shared" si="1"/>
        <v>2</v>
      </c>
      <c r="BE17" s="29">
        <f t="shared" si="32"/>
        <v>2</v>
      </c>
      <c r="BF17" s="38">
        <f t="shared" si="2"/>
        <v>0</v>
      </c>
      <c r="BG17" s="29">
        <f t="shared" si="33"/>
        <v>2</v>
      </c>
      <c r="BH17" s="38">
        <f t="shared" si="3"/>
        <v>0</v>
      </c>
      <c r="BI17" s="38">
        <f t="shared" si="3"/>
        <v>0</v>
      </c>
      <c r="BJ17" s="38">
        <f t="shared" si="3"/>
        <v>0</v>
      </c>
      <c r="BK17" s="38">
        <f t="shared" si="34"/>
        <v>0</v>
      </c>
      <c r="BL17" s="38">
        <f t="shared" si="34"/>
        <v>0</v>
      </c>
      <c r="BM17" s="29">
        <f t="shared" si="35"/>
        <v>0</v>
      </c>
      <c r="BN17" s="38">
        <f t="shared" si="4"/>
        <v>0</v>
      </c>
      <c r="BO17" s="38">
        <f t="shared" si="4"/>
        <v>0</v>
      </c>
      <c r="BP17" s="38">
        <f t="shared" si="36"/>
        <v>0</v>
      </c>
      <c r="BQ17" s="38">
        <f t="shared" si="37"/>
        <v>0</v>
      </c>
      <c r="BR17" s="38">
        <f t="shared" si="37"/>
        <v>0</v>
      </c>
      <c r="BS17" s="29">
        <f t="shared" si="38"/>
        <v>0</v>
      </c>
      <c r="BT17" s="38">
        <f t="shared" si="5"/>
        <v>0</v>
      </c>
      <c r="BU17" s="39">
        <f t="shared" si="5"/>
        <v>0</v>
      </c>
      <c r="BV17" s="39">
        <f t="shared" si="39"/>
        <v>0</v>
      </c>
      <c r="BW17" s="40"/>
      <c r="BX17" s="37">
        <f t="shared" si="40"/>
        <v>120</v>
      </c>
      <c r="BY17" s="38">
        <f t="shared" si="41"/>
        <v>0</v>
      </c>
      <c r="BZ17" s="38">
        <f t="shared" si="42"/>
        <v>0</v>
      </c>
      <c r="CA17" s="38">
        <f t="shared" si="43"/>
        <v>0</v>
      </c>
      <c r="CB17" s="38">
        <f t="shared" si="44"/>
        <v>0</v>
      </c>
      <c r="CC17" s="30">
        <f t="shared" si="45"/>
        <v>120</v>
      </c>
      <c r="CD17" s="122">
        <f t="shared" si="6"/>
        <v>-26.666666666666657</v>
      </c>
      <c r="CE17" s="22" t="str">
        <f t="shared" si="46"/>
        <v>NAO</v>
      </c>
      <c r="CF17" s="122">
        <f t="shared" si="7"/>
        <v>-66.666666666666657</v>
      </c>
      <c r="CG17" s="22" t="str">
        <f t="shared" si="47"/>
        <v>NAO</v>
      </c>
      <c r="CH17" s="122">
        <f t="shared" si="8"/>
        <v>-106.66666666666666</v>
      </c>
      <c r="CI17" s="22" t="str">
        <f t="shared" si="48"/>
        <v>NAO</v>
      </c>
      <c r="CJ17">
        <f t="shared" si="9"/>
        <v>1.1029411764705883</v>
      </c>
      <c r="CK17">
        <f t="shared" si="10"/>
        <v>1.1029411764705883</v>
      </c>
      <c r="CM17" t="e">
        <f t="shared" si="11"/>
        <v>#DIV/0!</v>
      </c>
      <c r="CN17">
        <f t="shared" si="12"/>
        <v>0</v>
      </c>
      <c r="CO17">
        <f t="shared" si="13"/>
        <v>1.3698630136986301</v>
      </c>
      <c r="CP17">
        <f t="shared" si="14"/>
        <v>0</v>
      </c>
      <c r="CQ17">
        <f t="shared" si="15"/>
        <v>0</v>
      </c>
      <c r="CR17">
        <f t="shared" si="16"/>
        <v>0</v>
      </c>
      <c r="CS17" t="e">
        <f t="shared" si="17"/>
        <v>#DIV/0!</v>
      </c>
      <c r="CT17" t="e">
        <f t="shared" si="18"/>
        <v>#DIV/0!</v>
      </c>
      <c r="CU17" t="e">
        <f t="shared" si="19"/>
        <v>#DIV/0!</v>
      </c>
      <c r="CV17">
        <f t="shared" si="20"/>
        <v>0</v>
      </c>
      <c r="CW17" t="e">
        <f t="shared" si="21"/>
        <v>#DIV/0!</v>
      </c>
      <c r="CX17" t="e">
        <f t="shared" si="22"/>
        <v>#DIV/0!</v>
      </c>
      <c r="CY17" t="e">
        <f t="shared" si="23"/>
        <v>#DIV/0!</v>
      </c>
      <c r="CZ17" t="e">
        <f t="shared" si="24"/>
        <v>#DIV/0!</v>
      </c>
      <c r="DA17" t="e">
        <f t="shared" si="25"/>
        <v>#DIV/0!</v>
      </c>
      <c r="DB17" t="e">
        <f t="shared" si="26"/>
        <v>#DIV/0!</v>
      </c>
      <c r="DC17" t="e">
        <f t="shared" si="27"/>
        <v>#DIV/0!</v>
      </c>
      <c r="DE17" s="22">
        <f t="shared" si="49"/>
        <v>0</v>
      </c>
      <c r="DF17" s="22">
        <f t="shared" si="49"/>
        <v>0</v>
      </c>
      <c r="DG17" s="22">
        <f t="shared" si="50"/>
        <v>1</v>
      </c>
      <c r="DH17" s="22">
        <f t="shared" si="51"/>
        <v>0</v>
      </c>
      <c r="DI17" s="22">
        <f t="shared" si="28"/>
        <v>0</v>
      </c>
      <c r="DJ17" s="22">
        <f t="shared" si="28"/>
        <v>0</v>
      </c>
      <c r="DK17" s="22">
        <f t="shared" si="28"/>
        <v>0</v>
      </c>
      <c r="DL17" s="22">
        <f t="shared" si="28"/>
        <v>0</v>
      </c>
      <c r="DM17" s="22">
        <f t="shared" si="28"/>
        <v>0</v>
      </c>
      <c r="DN17" s="22">
        <f t="shared" si="29"/>
        <v>0</v>
      </c>
      <c r="DO17" s="22">
        <f t="shared" si="52"/>
        <v>0</v>
      </c>
      <c r="DP17" s="22">
        <f t="shared" si="52"/>
        <v>0</v>
      </c>
      <c r="DQ17" s="22">
        <f t="shared" si="52"/>
        <v>0</v>
      </c>
      <c r="DR17" s="22">
        <f t="shared" si="53"/>
        <v>0</v>
      </c>
      <c r="DS17" s="22">
        <f t="shared" si="54"/>
        <v>0</v>
      </c>
    </row>
    <row r="18" spans="1:123" ht="15.75" thickBot="1">
      <c r="A18" s="42"/>
      <c r="B18" s="43"/>
      <c r="C18" s="44"/>
      <c r="D18" s="45"/>
      <c r="E18" s="46"/>
      <c r="F18" s="47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8"/>
      <c r="U18" s="47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8"/>
      <c r="AK18" s="47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8">
        <f>SUM(AZ3:AZ17)</f>
        <v>30</v>
      </c>
      <c r="BA18" s="49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50"/>
      <c r="BW18" s="42"/>
      <c r="BX18" s="43"/>
      <c r="BY18" s="43"/>
      <c r="BZ18" s="43"/>
      <c r="CA18" s="43"/>
      <c r="CB18" s="43"/>
      <c r="CC18" s="43"/>
      <c r="CD18" s="42"/>
      <c r="CE18" s="42"/>
      <c r="CF18" s="42"/>
      <c r="CG18" s="42"/>
      <c r="CH18" s="42"/>
      <c r="CI18" s="42"/>
    </row>
    <row r="19" spans="1:123" ht="15.75" thickBot="1">
      <c r="C19" s="7" t="s">
        <v>40</v>
      </c>
      <c r="D19" s="7"/>
      <c r="E19" s="51"/>
      <c r="F19" s="51">
        <v>6</v>
      </c>
      <c r="G19" s="51">
        <v>23</v>
      </c>
      <c r="H19" s="51">
        <v>1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>
        <v>1</v>
      </c>
      <c r="W19" s="51">
        <v>23</v>
      </c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7">
        <f>AZ18/2</f>
        <v>15</v>
      </c>
      <c r="BA19" s="1">
        <f t="shared" ref="BA19:BB19" si="55">SUM(E19,U19,AK19)</f>
        <v>0</v>
      </c>
      <c r="BB19" s="52">
        <f t="shared" si="55"/>
        <v>7</v>
      </c>
      <c r="BC19" s="52"/>
      <c r="BD19" s="52">
        <f>SUM(G19,W19,AM19)</f>
        <v>46</v>
      </c>
      <c r="BE19" s="52"/>
      <c r="BF19" s="52">
        <f>SUM(H19,X19,AN19)</f>
        <v>1</v>
      </c>
      <c r="BG19" s="52"/>
      <c r="BH19" s="52">
        <f>SUM(I19,Y19,AO19)</f>
        <v>0</v>
      </c>
      <c r="BI19" s="52">
        <f>SUM(J19,Z19,AP19)</f>
        <v>0</v>
      </c>
      <c r="BJ19" s="52">
        <f>SUM(K19,AA19,AQ19)</f>
        <v>0</v>
      </c>
      <c r="BK19" s="53">
        <f>SUM(AR19,AB19,L19)</f>
        <v>0</v>
      </c>
      <c r="BL19" s="53">
        <f>SUM(AS19,AC19,M19)</f>
        <v>0</v>
      </c>
      <c r="BM19" s="53"/>
      <c r="BN19" s="53">
        <f>SUM(AT19,AD19,N19)</f>
        <v>0</v>
      </c>
      <c r="BO19" s="53"/>
      <c r="BP19" s="53">
        <f>SUM(AU19,AE19,O19)</f>
        <v>0</v>
      </c>
      <c r="BQ19" s="53">
        <f>SUM(AV19,AF19,P19)</f>
        <v>0</v>
      </c>
      <c r="BR19" s="53">
        <f>SUM(AW19,AG19,Q19)</f>
        <v>0</v>
      </c>
      <c r="BS19" s="53"/>
      <c r="BT19" s="53">
        <f>SUM(AX19,AH19,R19)</f>
        <v>0</v>
      </c>
      <c r="BU19" s="53"/>
      <c r="BV19" s="54">
        <f>SUM(AY19,AI19,S19)</f>
        <v>0</v>
      </c>
      <c r="CA19" s="55"/>
      <c r="CB19" s="55"/>
      <c r="CC19">
        <f>SUM(CC3:CC17)</f>
        <v>10880</v>
      </c>
    </row>
    <row r="20" spans="1:123">
      <c r="BI20" s="20"/>
      <c r="BY20" s="20"/>
      <c r="CJ20">
        <f>SUM(CJ3:CJ17)</f>
        <v>100</v>
      </c>
      <c r="CK20">
        <f>SUM(CK3:CK17)</f>
        <v>100</v>
      </c>
      <c r="CM20" t="e">
        <f t="shared" ref="CM20:DC20" si="56">SUM(CM3:CM17)</f>
        <v>#DIV/0!</v>
      </c>
      <c r="CN20">
        <f t="shared" si="56"/>
        <v>100</v>
      </c>
      <c r="CO20">
        <f t="shared" si="56"/>
        <v>100.00000000000001</v>
      </c>
      <c r="CP20">
        <f t="shared" si="56"/>
        <v>100</v>
      </c>
      <c r="CQ20">
        <f t="shared" si="56"/>
        <v>100</v>
      </c>
      <c r="CR20">
        <f t="shared" si="56"/>
        <v>100</v>
      </c>
      <c r="CS20" t="e">
        <f t="shared" si="56"/>
        <v>#DIV/0!</v>
      </c>
      <c r="CT20" t="e">
        <f t="shared" si="56"/>
        <v>#DIV/0!</v>
      </c>
      <c r="CU20" t="e">
        <f t="shared" si="56"/>
        <v>#DIV/0!</v>
      </c>
      <c r="CV20">
        <f t="shared" si="56"/>
        <v>100</v>
      </c>
      <c r="CW20" t="e">
        <f t="shared" si="56"/>
        <v>#DIV/0!</v>
      </c>
      <c r="CX20" t="e">
        <f t="shared" si="56"/>
        <v>#DIV/0!</v>
      </c>
      <c r="CY20" t="e">
        <f t="shared" si="56"/>
        <v>#DIV/0!</v>
      </c>
      <c r="CZ20" t="e">
        <f t="shared" si="56"/>
        <v>#DIV/0!</v>
      </c>
      <c r="DA20" t="e">
        <f t="shared" si="56"/>
        <v>#DIV/0!</v>
      </c>
      <c r="DB20" t="e">
        <f t="shared" si="56"/>
        <v>#DIV/0!</v>
      </c>
      <c r="DC20" t="e">
        <f t="shared" si="56"/>
        <v>#DIV/0!</v>
      </c>
    </row>
    <row r="21" spans="1:123" ht="15.75" thickBot="1"/>
    <row r="22" spans="1:123" ht="15.75" thickBot="1">
      <c r="D22" t="s">
        <v>41</v>
      </c>
      <c r="E22" t="s">
        <v>42</v>
      </c>
      <c r="F22" t="s">
        <v>43</v>
      </c>
      <c r="U22" s="55"/>
      <c r="BA22" s="16" t="s">
        <v>8</v>
      </c>
      <c r="BB22" s="17" t="s">
        <v>9</v>
      </c>
      <c r="BC22" s="17"/>
      <c r="BD22" s="17" t="s">
        <v>10</v>
      </c>
      <c r="BE22" s="17"/>
      <c r="BF22" s="17" t="s">
        <v>11</v>
      </c>
      <c r="BG22" s="17"/>
      <c r="BH22" s="17" t="s">
        <v>12</v>
      </c>
      <c r="BI22" s="17" t="s">
        <v>13</v>
      </c>
      <c r="BJ22" s="17" t="s">
        <v>14</v>
      </c>
      <c r="BK22" s="17" t="s">
        <v>15</v>
      </c>
      <c r="BL22" s="17" t="s">
        <v>16</v>
      </c>
      <c r="BM22" s="17"/>
      <c r="BN22" s="17" t="s">
        <v>17</v>
      </c>
      <c r="BO22" s="17"/>
      <c r="BP22" s="17" t="s">
        <v>27</v>
      </c>
      <c r="BQ22" s="17" t="s">
        <v>19</v>
      </c>
      <c r="BR22" s="17" t="s">
        <v>20</v>
      </c>
      <c r="BS22" s="17"/>
      <c r="BT22" s="17" t="s">
        <v>21</v>
      </c>
      <c r="BU22" s="17"/>
      <c r="BV22" s="19" t="s">
        <v>22</v>
      </c>
      <c r="BW22" s="185" t="s">
        <v>44</v>
      </c>
      <c r="BX22" s="186"/>
      <c r="BY22" s="186"/>
      <c r="BZ22" s="186"/>
      <c r="CA22" s="187"/>
      <c r="CB22" s="150" t="s">
        <v>222</v>
      </c>
      <c r="CC22" s="151"/>
    </row>
    <row r="23" spans="1:123" ht="15.75" thickBot="1">
      <c r="D23">
        <v>2007</v>
      </c>
      <c r="E23">
        <v>2008</v>
      </c>
      <c r="F23">
        <v>2009</v>
      </c>
      <c r="G23" t="s">
        <v>45</v>
      </c>
      <c r="AY23" s="153" t="s">
        <v>46</v>
      </c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78" t="s">
        <v>47</v>
      </c>
      <c r="BX23" s="179"/>
      <c r="BY23" s="56"/>
      <c r="BZ23" s="56"/>
      <c r="CA23" s="57">
        <f>SUM(BA25:BV25)</f>
        <v>124</v>
      </c>
      <c r="CB23" s="123">
        <v>0.8</v>
      </c>
      <c r="CC23" s="60">
        <f>PERCENTILE($CC$1:$CC17,0.8)</f>
        <v>1204.0000000000002</v>
      </c>
    </row>
    <row r="24" spans="1:123" ht="15.75" thickBot="1">
      <c r="C24" t="s">
        <v>48</v>
      </c>
      <c r="D24">
        <f>COUNTIF(D3:D17,"P")</f>
        <v>15</v>
      </c>
      <c r="E24">
        <f>COUNTIF(T3:T17,"P")</f>
        <v>15</v>
      </c>
      <c r="G24">
        <f>AVERAGE(D24:F24)</f>
        <v>15</v>
      </c>
      <c r="AP24" s="55"/>
      <c r="AQ24" s="55"/>
      <c r="AR24" s="55"/>
      <c r="AS24" s="55"/>
      <c r="AT24" s="55"/>
      <c r="AU24" s="55"/>
      <c r="AV24" s="55"/>
      <c r="AW24" s="55"/>
      <c r="AX24" s="55"/>
      <c r="AY24" s="1" t="s">
        <v>49</v>
      </c>
      <c r="AZ24" s="58"/>
      <c r="BA24" s="59">
        <f>SUM(BA3:BA17)</f>
        <v>0</v>
      </c>
      <c r="BB24" s="59">
        <f>SUM(BB3:BB17)</f>
        <v>23</v>
      </c>
      <c r="BC24" s="59"/>
      <c r="BD24" s="59">
        <f>SUM(BD3:BD17)</f>
        <v>146</v>
      </c>
      <c r="BE24" s="59"/>
      <c r="BF24" s="59">
        <f>SUM(BF3:BF17)</f>
        <v>4</v>
      </c>
      <c r="BG24" s="59"/>
      <c r="BH24" s="59">
        <f>SUM(BH3:BH17)</f>
        <v>3</v>
      </c>
      <c r="BI24" s="59">
        <f>SUM(BI3:BI17)</f>
        <v>1</v>
      </c>
      <c r="BJ24" s="59">
        <f>SUM(BJ3:BJ17)</f>
        <v>0</v>
      </c>
      <c r="BK24" s="59">
        <f>SUM(BK3:BK17)</f>
        <v>0</v>
      </c>
      <c r="BL24" s="59">
        <f>SUM(BL3:BL17)</f>
        <v>0</v>
      </c>
      <c r="BM24" s="59"/>
      <c r="BN24" s="59">
        <f>SUM(BN3:BN17)</f>
        <v>1</v>
      </c>
      <c r="BO24" s="59">
        <f>SUM(BO3:BO17)</f>
        <v>0</v>
      </c>
      <c r="BP24" s="59">
        <f>SUM(BP3:BP17)</f>
        <v>0</v>
      </c>
      <c r="BQ24" s="59">
        <f>SUM(BQ3:BQ17)</f>
        <v>0</v>
      </c>
      <c r="BR24" s="59">
        <f>SUM(BR3:BR17)</f>
        <v>0</v>
      </c>
      <c r="BS24" s="59"/>
      <c r="BT24" s="59">
        <f>SUM(BT3:BT17)</f>
        <v>0</v>
      </c>
      <c r="BU24" s="59">
        <f>SUM(BU3:BU17)</f>
        <v>0</v>
      </c>
      <c r="BV24" s="59">
        <f>SUM(BV3:BV17)</f>
        <v>0</v>
      </c>
      <c r="BW24" s="169" t="s">
        <v>29</v>
      </c>
      <c r="BX24" s="170"/>
      <c r="BY24" s="60"/>
      <c r="BZ24" s="60"/>
      <c r="CA24" s="61">
        <f>SUM(BA25:BJ25)</f>
        <v>123</v>
      </c>
      <c r="CB24" s="142">
        <v>0.75</v>
      </c>
      <c r="CC24" s="60">
        <f>PERCENTILE($CC$1:$CC17,0.75)</f>
        <v>1040</v>
      </c>
    </row>
    <row r="25" spans="1:123" ht="15.75" thickBot="1">
      <c r="C25" t="s">
        <v>50</v>
      </c>
      <c r="D25">
        <f>COUNTIF(D3:D17,"C")</f>
        <v>0</v>
      </c>
      <c r="E25">
        <f>COUNTIF(T3:T17,"C")</f>
        <v>0</v>
      </c>
      <c r="F25">
        <f>COUNTIF(A3:AJ17,"C")</f>
        <v>0</v>
      </c>
      <c r="G25">
        <f>AVERAGE(D25:F25)</f>
        <v>0</v>
      </c>
      <c r="AP25" s="55"/>
      <c r="AQ25" s="55"/>
      <c r="AR25" s="55"/>
      <c r="AS25" s="55"/>
      <c r="AT25" s="55"/>
      <c r="AU25" s="55"/>
      <c r="AV25" s="55"/>
      <c r="AW25" s="55"/>
      <c r="AX25" s="55"/>
      <c r="AY25" s="1" t="s">
        <v>51</v>
      </c>
      <c r="AZ25" s="58"/>
      <c r="BA25" s="52">
        <f>BA24-BA19</f>
        <v>0</v>
      </c>
      <c r="BB25" s="52">
        <f t="shared" ref="BB25:BV25" si="57">BB24-BB19</f>
        <v>16</v>
      </c>
      <c r="BC25" s="52"/>
      <c r="BD25" s="52">
        <f t="shared" si="57"/>
        <v>100</v>
      </c>
      <c r="BE25" s="52"/>
      <c r="BF25" s="52">
        <f t="shared" si="57"/>
        <v>3</v>
      </c>
      <c r="BG25" s="52"/>
      <c r="BH25" s="52">
        <f t="shared" si="57"/>
        <v>3</v>
      </c>
      <c r="BI25" s="52">
        <f t="shared" si="57"/>
        <v>1</v>
      </c>
      <c r="BJ25" s="52">
        <f t="shared" si="57"/>
        <v>0</v>
      </c>
      <c r="BK25" s="52">
        <f t="shared" si="57"/>
        <v>0</v>
      </c>
      <c r="BL25" s="52">
        <f t="shared" si="57"/>
        <v>0</v>
      </c>
      <c r="BM25" s="52"/>
      <c r="BN25" s="52">
        <f t="shared" si="57"/>
        <v>1</v>
      </c>
      <c r="BO25" s="52"/>
      <c r="BP25" s="52">
        <f t="shared" si="57"/>
        <v>0</v>
      </c>
      <c r="BQ25" s="52">
        <f t="shared" si="57"/>
        <v>0</v>
      </c>
      <c r="BR25" s="52">
        <f t="shared" si="57"/>
        <v>0</v>
      </c>
      <c r="BS25" s="52"/>
      <c r="BT25" s="52">
        <f t="shared" si="57"/>
        <v>0</v>
      </c>
      <c r="BU25" s="52"/>
      <c r="BV25" s="52">
        <f t="shared" si="57"/>
        <v>0</v>
      </c>
      <c r="BW25" s="169" t="s">
        <v>52</v>
      </c>
      <c r="BX25" s="170"/>
      <c r="BY25" s="60"/>
      <c r="BZ25" s="60"/>
      <c r="CA25" s="61">
        <f>SUM(BK25:BP25)</f>
        <v>1</v>
      </c>
      <c r="CB25" s="123">
        <v>0.7</v>
      </c>
      <c r="CC25" s="60">
        <f>PERCENTILE($CC$1:$CC17,0.7)</f>
        <v>900</v>
      </c>
    </row>
    <row r="26" spans="1:123" ht="15.75" thickBot="1">
      <c r="C26" t="s">
        <v>53</v>
      </c>
      <c r="D26">
        <f>COUNTIF(D3:D17,"V")</f>
        <v>0</v>
      </c>
      <c r="E26">
        <f>COUNTIF(T3:T17,"V")</f>
        <v>0</v>
      </c>
      <c r="F26">
        <f>COUNTIF(AJ3:AJ17,"V")</f>
        <v>0</v>
      </c>
      <c r="G26">
        <f>AVERAGE(D26:F26)</f>
        <v>0</v>
      </c>
      <c r="AP26" s="55"/>
      <c r="AQ26" s="55"/>
      <c r="AR26" s="55"/>
      <c r="AS26" s="55"/>
      <c r="AT26" s="55"/>
      <c r="AU26" s="55"/>
      <c r="AV26" s="55"/>
      <c r="AW26" s="55"/>
      <c r="AX26" s="55"/>
      <c r="AY26" s="1" t="s">
        <v>54</v>
      </c>
      <c r="AZ26" s="58"/>
      <c r="BA26" s="58">
        <f>BA25*100</f>
        <v>0</v>
      </c>
      <c r="BB26" s="5">
        <f>BB25*80</f>
        <v>1280</v>
      </c>
      <c r="BC26" s="5"/>
      <c r="BD26" s="5">
        <f>BD25*60</f>
        <v>6000</v>
      </c>
      <c r="BE26" s="5"/>
      <c r="BF26" s="5">
        <f>BF25*40</f>
        <v>120</v>
      </c>
      <c r="BG26" s="5"/>
      <c r="BH26" s="5">
        <f>BH25*20</f>
        <v>60</v>
      </c>
      <c r="BI26" s="5">
        <f>BI25*10</f>
        <v>10</v>
      </c>
      <c r="BJ26" s="5">
        <f>BJ25*5</f>
        <v>0</v>
      </c>
      <c r="BK26" s="5">
        <f>BK25*200</f>
        <v>0</v>
      </c>
      <c r="BL26" s="5">
        <f>BL25*100</f>
        <v>0</v>
      </c>
      <c r="BM26" s="5"/>
      <c r="BN26" s="5">
        <f>BN25*50</f>
        <v>50</v>
      </c>
      <c r="BO26" s="5"/>
      <c r="BP26" s="5">
        <f>BP25*25</f>
        <v>0</v>
      </c>
      <c r="BQ26" s="5">
        <f>BQ25*100</f>
        <v>0</v>
      </c>
      <c r="BR26" s="5">
        <f>BR25*50</f>
        <v>0</v>
      </c>
      <c r="BS26" s="5"/>
      <c r="BT26" s="5">
        <f>BT25*25</f>
        <v>0</v>
      </c>
      <c r="BU26" s="5"/>
      <c r="BV26" s="1">
        <f>BV25*10</f>
        <v>0</v>
      </c>
      <c r="BW26" s="171" t="s">
        <v>55</v>
      </c>
      <c r="BX26" s="172"/>
      <c r="BY26" s="62"/>
      <c r="BZ26" s="62"/>
      <c r="CA26" s="63">
        <f>SUM(BQ25:BV25)</f>
        <v>0</v>
      </c>
      <c r="CB26" s="123">
        <v>0.6</v>
      </c>
      <c r="CC26" s="60">
        <f>PERCENTILE($CC$1:$CC17,0.6)</f>
        <v>852</v>
      </c>
    </row>
    <row r="27" spans="1:123" ht="15.75" thickBot="1">
      <c r="C27" t="s">
        <v>34</v>
      </c>
      <c r="D27">
        <f>SUM(D24:D26)</f>
        <v>15</v>
      </c>
      <c r="E27">
        <f>SUM(E24:E26)</f>
        <v>15</v>
      </c>
      <c r="G27">
        <f>AVERAGE(D27:F27)</f>
        <v>15</v>
      </c>
      <c r="AY27" s="64" t="s">
        <v>56</v>
      </c>
      <c r="AZ27" s="65"/>
      <c r="BA27" s="58">
        <f>SUM(BA26:BV26)</f>
        <v>7520</v>
      </c>
      <c r="BB27" s="66">
        <f>BA27/AZ19</f>
        <v>501.33333333333331</v>
      </c>
      <c r="BC27" s="32"/>
      <c r="BW27" s="173" t="s">
        <v>54</v>
      </c>
      <c r="BX27" s="67" t="s">
        <v>57</v>
      </c>
      <c r="BY27" s="56"/>
      <c r="BZ27" s="56"/>
      <c r="CA27" s="68">
        <f>AVERAGE(CC3:CC17)</f>
        <v>725.33333333333337</v>
      </c>
      <c r="CB27" s="123">
        <v>0.5</v>
      </c>
      <c r="CC27" s="60">
        <f>PERCENTILE($CC$1:$CC17,0.5)</f>
        <v>640</v>
      </c>
    </row>
    <row r="28" spans="1:123" ht="15.75" thickBot="1">
      <c r="AY28" s="6"/>
      <c r="AZ28" s="8"/>
      <c r="BA28" s="5">
        <f>(SUM($AZ$3:$AZ$17))*($CE$2/3)</f>
        <v>2200</v>
      </c>
      <c r="BB28" s="176" t="str">
        <f>IF(BA27&gt;BA28,"ATINGE CONCEITO 3","NAO")</f>
        <v>ATINGE CONCEITO 3</v>
      </c>
      <c r="BC28" s="177"/>
      <c r="BD28" s="177"/>
      <c r="BE28" s="177"/>
      <c r="BF28" s="177"/>
      <c r="BG28" s="177"/>
      <c r="BH28" s="177"/>
      <c r="BW28" s="174"/>
      <c r="BX28" s="69" t="s">
        <v>58</v>
      </c>
      <c r="BY28" s="60"/>
      <c r="BZ28" s="60"/>
      <c r="CA28" s="61">
        <f>QUARTILE(CC3:CC17,1)</f>
        <v>330</v>
      </c>
      <c r="CB28" s="123">
        <v>0.4</v>
      </c>
      <c r="CC28" s="60">
        <f>PERCENTILE($CC$1:$CC17,0.4)</f>
        <v>544.00000000000011</v>
      </c>
    </row>
    <row r="29" spans="1:123" ht="15.75" thickBot="1">
      <c r="AY29" s="70" t="s">
        <v>59</v>
      </c>
      <c r="AZ29" s="71"/>
      <c r="BA29" s="5">
        <f>(SUM($AZ$3:$AZ$17))*($CG$2/3)</f>
        <v>2800</v>
      </c>
      <c r="BB29" s="176" t="str">
        <f>IF(BA27&gt;=BA29,"ATINGE CONCEITO 4","NAO")</f>
        <v>ATINGE CONCEITO 4</v>
      </c>
      <c r="BC29" s="177"/>
      <c r="BD29" s="177"/>
      <c r="BE29" s="177"/>
      <c r="BF29" s="177"/>
      <c r="BG29" s="177"/>
      <c r="BH29" s="177"/>
      <c r="BW29" s="174"/>
      <c r="BX29" s="69" t="s">
        <v>60</v>
      </c>
      <c r="BY29" s="60"/>
      <c r="BZ29" s="60"/>
      <c r="CA29" s="72">
        <f>MEDIAN(CC3:CC17)</f>
        <v>640</v>
      </c>
      <c r="CB29" s="142">
        <v>0.35</v>
      </c>
      <c r="CC29" s="60">
        <f>PERCENTILE($CC$1:$CC17,0.35)</f>
        <v>429</v>
      </c>
    </row>
    <row r="30" spans="1:123" ht="15.75" thickBot="1">
      <c r="AY30" s="64"/>
      <c r="AZ30" s="65"/>
      <c r="BA30" s="5">
        <f>(SUM($AZ$3:$AZ$17))*($CI$2/3)</f>
        <v>3400</v>
      </c>
      <c r="BB30" s="176" t="str">
        <f>IF(BA27&gt;=BA30,"ATINGE CONCEITO 5","NAO")</f>
        <v>ATINGE CONCEITO 5</v>
      </c>
      <c r="BC30" s="177"/>
      <c r="BD30" s="177"/>
      <c r="BE30" s="177"/>
      <c r="BF30" s="177"/>
      <c r="BG30" s="177"/>
      <c r="BH30" s="177"/>
      <c r="BW30" s="174"/>
      <c r="BX30" s="69" t="s">
        <v>61</v>
      </c>
      <c r="BY30" s="60"/>
      <c r="BZ30" s="60"/>
      <c r="CA30" s="61">
        <f>QUARTILE(CC3:CC17,3)</f>
        <v>1040</v>
      </c>
      <c r="CB30" s="123">
        <v>0.3</v>
      </c>
      <c r="CC30" s="60">
        <f>PERCENTILE($CC$1:$CC17,0.3)</f>
        <v>422</v>
      </c>
    </row>
    <row r="31" spans="1:123" ht="15.75" thickBot="1">
      <c r="BW31" s="175"/>
      <c r="BX31" s="73" t="s">
        <v>62</v>
      </c>
      <c r="BY31" s="62"/>
      <c r="BZ31" s="62"/>
      <c r="CA31" s="63">
        <f>QUARTILE(CC3:CC17,4)</f>
        <v>1550</v>
      </c>
    </row>
    <row r="32" spans="1:123" ht="15.75" thickBot="1"/>
    <row r="33" spans="51:74" ht="15.75" thickBot="1">
      <c r="AY33" s="153" t="s">
        <v>63</v>
      </c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5"/>
    </row>
    <row r="34" spans="51:74" ht="15.75" thickBot="1">
      <c r="AY34" s="74"/>
      <c r="AZ34" s="58"/>
      <c r="BA34" s="1" t="s">
        <v>64</v>
      </c>
      <c r="BB34" s="52"/>
      <c r="BC34" s="52"/>
      <c r="BD34" s="52" t="s">
        <v>65</v>
      </c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8"/>
    </row>
    <row r="35" spans="51:74" ht="15.75" thickBot="1">
      <c r="AY35" s="1" t="s">
        <v>66</v>
      </c>
      <c r="AZ35" s="58"/>
      <c r="BA35" s="156">
        <f>AZ19-COUNTIF(CE3:CE17,"=NAO")</f>
        <v>13</v>
      </c>
      <c r="BB35" s="157"/>
      <c r="BC35" s="89"/>
      <c r="BD35" s="158">
        <f>(BA35/G24)*100</f>
        <v>86.666666666666671</v>
      </c>
      <c r="BE35" s="159"/>
      <c r="BF35" s="160"/>
      <c r="BG35" s="88"/>
      <c r="BH35" s="52" t="str">
        <f>IF(BD35&gt;=80,"ATINGEM CONCEITO 3","NAO")</f>
        <v>ATINGEM CONCEITO 3</v>
      </c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8"/>
    </row>
    <row r="36" spans="51:74" ht="15.75" thickBot="1">
      <c r="AY36" s="1" t="s">
        <v>67</v>
      </c>
      <c r="AZ36" s="58"/>
      <c r="BA36" s="156">
        <f>AZ19-COUNTIF(CG3:CG17,"=NAO")</f>
        <v>12</v>
      </c>
      <c r="BB36" s="157"/>
      <c r="BC36" s="89"/>
      <c r="BD36" s="158">
        <f>(BA36/G24)*100</f>
        <v>80</v>
      </c>
      <c r="BE36" s="159"/>
      <c r="BF36" s="160"/>
      <c r="BG36" s="88"/>
      <c r="BH36" s="52" t="str">
        <f>IF(BD36&gt;=80," ATINGEM CONCEITO 4","NAO")</f>
        <v xml:space="preserve"> ATINGEM CONCEITO 4</v>
      </c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8"/>
    </row>
    <row r="37" spans="51:74" ht="15.75" thickBot="1">
      <c r="AY37" s="161" t="s">
        <v>68</v>
      </c>
      <c r="AZ37" s="162"/>
      <c r="BA37" s="156">
        <f>AZ19-COUNTIF(CI3:CI17,"=NAO")</f>
        <v>12</v>
      </c>
      <c r="BB37" s="157"/>
      <c r="BC37" s="89"/>
      <c r="BD37" s="158">
        <f>(BA37/G24)*100</f>
        <v>80</v>
      </c>
      <c r="BE37" s="159"/>
      <c r="BF37" s="160"/>
      <c r="BG37" s="88"/>
      <c r="BH37" s="52" t="str">
        <f>IF(BD37&gt;=80,"ATINGEM CONCEITO 5","NAO")</f>
        <v>ATINGEM CONCEITO 5</v>
      </c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8"/>
    </row>
    <row r="39" spans="51:74" ht="15.75" thickBot="1"/>
    <row r="40" spans="51:74" ht="15.75" thickBot="1">
      <c r="AY40" s="163" t="s">
        <v>69</v>
      </c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5"/>
    </row>
    <row r="41" spans="51:74" ht="15.75" thickBot="1">
      <c r="AY41" t="s">
        <v>45</v>
      </c>
      <c r="AZ41">
        <f>G24</f>
        <v>15</v>
      </c>
      <c r="BA41" s="75" t="s">
        <v>8</v>
      </c>
      <c r="BB41" s="76" t="s">
        <v>9</v>
      </c>
      <c r="BC41" s="76"/>
      <c r="BD41" s="76" t="s">
        <v>10</v>
      </c>
      <c r="BE41" s="76"/>
      <c r="BF41" s="76" t="s">
        <v>11</v>
      </c>
      <c r="BG41" s="76"/>
      <c r="BH41" s="76" t="s">
        <v>12</v>
      </c>
      <c r="BI41" s="76" t="s">
        <v>13</v>
      </c>
      <c r="BJ41" s="76" t="s">
        <v>14</v>
      </c>
      <c r="BK41" s="76" t="s">
        <v>15</v>
      </c>
      <c r="BL41" s="76" t="s">
        <v>16</v>
      </c>
      <c r="BM41" s="76"/>
      <c r="BN41" s="76" t="s">
        <v>17</v>
      </c>
      <c r="BO41" s="76"/>
      <c r="BP41" s="76" t="s">
        <v>27</v>
      </c>
      <c r="BQ41" s="76" t="s">
        <v>19</v>
      </c>
      <c r="BR41" s="76" t="s">
        <v>20</v>
      </c>
      <c r="BS41" s="76"/>
      <c r="BT41" s="76" t="s">
        <v>21</v>
      </c>
      <c r="BU41" s="76"/>
      <c r="BV41" s="77" t="s">
        <v>22</v>
      </c>
    </row>
    <row r="42" spans="51:74">
      <c r="AY42" t="s">
        <v>70</v>
      </c>
      <c r="BA42">
        <f>COUNTIF(BA3:BA17,"&gt;0")</f>
        <v>0</v>
      </c>
      <c r="BB42">
        <f>COUNTIF(BB3:BB17,"&gt;0")</f>
        <v>7</v>
      </c>
      <c r="BD42">
        <f>COUNTIF(BD3:BD17,"&gt;0")</f>
        <v>15</v>
      </c>
      <c r="BF42">
        <f>COUNTIF(BF3:BF17,"&gt;0")</f>
        <v>3</v>
      </c>
      <c r="BH42">
        <f t="shared" ref="BH42:BV42" si="58">COUNTIF(BH3:BH17,"&gt;0")</f>
        <v>2</v>
      </c>
      <c r="BI42">
        <f t="shared" si="58"/>
        <v>1</v>
      </c>
      <c r="BJ42">
        <f t="shared" si="58"/>
        <v>0</v>
      </c>
      <c r="BK42">
        <f t="shared" si="58"/>
        <v>0</v>
      </c>
      <c r="BL42">
        <f t="shared" si="58"/>
        <v>0</v>
      </c>
      <c r="BM42">
        <f t="shared" si="58"/>
        <v>0</v>
      </c>
      <c r="BN42">
        <f t="shared" si="58"/>
        <v>1</v>
      </c>
      <c r="BO42">
        <f t="shared" si="58"/>
        <v>0</v>
      </c>
      <c r="BP42">
        <f t="shared" si="58"/>
        <v>0</v>
      </c>
      <c r="BQ42">
        <f t="shared" si="58"/>
        <v>0</v>
      </c>
      <c r="BR42">
        <f t="shared" si="58"/>
        <v>0</v>
      </c>
      <c r="BS42">
        <f t="shared" si="58"/>
        <v>0</v>
      </c>
      <c r="BT42">
        <f t="shared" si="58"/>
        <v>0</v>
      </c>
      <c r="BU42">
        <f t="shared" si="58"/>
        <v>0</v>
      </c>
      <c r="BV42">
        <f t="shared" si="58"/>
        <v>0</v>
      </c>
    </row>
    <row r="43" spans="51:74">
      <c r="AY43" t="s">
        <v>71</v>
      </c>
      <c r="BA43" s="78">
        <f>BA42/$AZ$41*100</f>
        <v>0</v>
      </c>
      <c r="BB43" s="78">
        <f t="shared" ref="BB43:BV43" si="59">BB42/$AZ$41*100</f>
        <v>46.666666666666664</v>
      </c>
      <c r="BC43" s="78"/>
      <c r="BD43" s="78">
        <f t="shared" si="59"/>
        <v>100</v>
      </c>
      <c r="BE43" s="78"/>
      <c r="BF43" s="78">
        <f t="shared" si="59"/>
        <v>20</v>
      </c>
      <c r="BG43" s="78"/>
      <c r="BH43" s="78">
        <f t="shared" si="59"/>
        <v>13.333333333333334</v>
      </c>
      <c r="BI43" s="78">
        <f t="shared" si="59"/>
        <v>6.666666666666667</v>
      </c>
      <c r="BJ43" s="78">
        <f t="shared" si="59"/>
        <v>0</v>
      </c>
      <c r="BK43" s="78">
        <f t="shared" si="59"/>
        <v>0</v>
      </c>
      <c r="BL43" s="78">
        <f t="shared" si="59"/>
        <v>0</v>
      </c>
      <c r="BM43" s="78">
        <f t="shared" si="59"/>
        <v>0</v>
      </c>
      <c r="BN43" s="78">
        <f t="shared" si="59"/>
        <v>6.666666666666667</v>
      </c>
      <c r="BO43" s="78">
        <f t="shared" si="59"/>
        <v>0</v>
      </c>
      <c r="BP43" s="78">
        <f t="shared" si="59"/>
        <v>0</v>
      </c>
      <c r="BQ43" s="78">
        <f t="shared" si="59"/>
        <v>0</v>
      </c>
      <c r="BR43" s="78">
        <f t="shared" si="59"/>
        <v>0</v>
      </c>
      <c r="BS43" s="78">
        <f t="shared" si="59"/>
        <v>0</v>
      </c>
      <c r="BT43" s="78">
        <f t="shared" si="59"/>
        <v>0</v>
      </c>
      <c r="BU43" s="78">
        <f t="shared" si="59"/>
        <v>0</v>
      </c>
      <c r="BV43" s="78">
        <f t="shared" si="59"/>
        <v>0</v>
      </c>
    </row>
    <row r="44" spans="51:74" ht="15.75" thickBot="1">
      <c r="BA44" t="s">
        <v>29</v>
      </c>
      <c r="BK44" t="s">
        <v>52</v>
      </c>
      <c r="BQ44" t="s">
        <v>55</v>
      </c>
    </row>
    <row r="45" spans="51:74" ht="15.75" thickBot="1">
      <c r="AY45" t="s">
        <v>23</v>
      </c>
      <c r="BA45" s="148">
        <f>COUNTIF(BC3:BC17,"&gt;0")/$AZ$41*100</f>
        <v>46.666666666666664</v>
      </c>
      <c r="BB45" s="149"/>
      <c r="BC45" s="79"/>
      <c r="BJ45" t="s">
        <v>26</v>
      </c>
      <c r="BK45" s="148">
        <f>COUNTIF(BM3:BM17,"&gt;0")/$AZ$41*100</f>
        <v>0</v>
      </c>
      <c r="BL45" s="149"/>
      <c r="BM45" s="79"/>
      <c r="BP45" t="s">
        <v>28</v>
      </c>
      <c r="BQ45" s="148">
        <f>COUNTIF(BS3:BS17,"&gt;0")/$AZ$41*100</f>
        <v>0</v>
      </c>
      <c r="BR45" s="149"/>
      <c r="BS45" s="79"/>
    </row>
    <row r="46" spans="51:74" ht="15.75" thickBot="1">
      <c r="AY46" t="s">
        <v>24</v>
      </c>
      <c r="BA46" s="166">
        <f>COUNTIF(BE3:BE109,"&gt;0")/$AZ$41*100</f>
        <v>100</v>
      </c>
      <c r="BB46" s="167"/>
      <c r="BC46" s="167"/>
      <c r="BD46" s="168"/>
      <c r="BE46" s="79"/>
    </row>
    <row r="47" spans="51:74" ht="15.75" thickBot="1">
      <c r="AY47" t="s">
        <v>72</v>
      </c>
      <c r="BA47" s="148">
        <f>COUNTIF(BG3:BG17,"&gt;0")/$AZ$41*100</f>
        <v>100</v>
      </c>
      <c r="BB47" s="152"/>
      <c r="BC47" s="152"/>
      <c r="BD47" s="152"/>
      <c r="BE47" s="152"/>
      <c r="BF47" s="149"/>
      <c r="BG47" s="55"/>
    </row>
    <row r="48" spans="51:74" ht="15.75" thickBot="1"/>
    <row r="49" spans="51:54" ht="15.75" thickBot="1">
      <c r="AY49" t="s">
        <v>23</v>
      </c>
      <c r="BA49" s="148">
        <f>COUNTIF(BC3:BC17,"&gt;1")/$AZ$41*100</f>
        <v>26.666666666666668</v>
      </c>
      <c r="BB49" s="149"/>
    </row>
  </sheetData>
  <protectedRanges>
    <protectedRange password="E804" sqref="T98:AI98" name="Dados da produção_1"/>
  </protectedRanges>
  <mergeCells count="30">
    <mergeCell ref="AY23:BV23"/>
    <mergeCell ref="BW23:BX23"/>
    <mergeCell ref="E1:S1"/>
    <mergeCell ref="U1:AI1"/>
    <mergeCell ref="AK1:AY1"/>
    <mergeCell ref="BA1:BV1"/>
    <mergeCell ref="BW22:CA22"/>
    <mergeCell ref="BW24:BX24"/>
    <mergeCell ref="BW25:BX25"/>
    <mergeCell ref="BW26:BX26"/>
    <mergeCell ref="BW27:BW31"/>
    <mergeCell ref="BB28:BH28"/>
    <mergeCell ref="BB29:BH29"/>
    <mergeCell ref="BB30:BH30"/>
    <mergeCell ref="BA49:BB49"/>
    <mergeCell ref="CB22:CC22"/>
    <mergeCell ref="BA47:BF47"/>
    <mergeCell ref="AY33:BV33"/>
    <mergeCell ref="BA35:BB35"/>
    <mergeCell ref="BD35:BF35"/>
    <mergeCell ref="BA36:BB36"/>
    <mergeCell ref="BD36:BF36"/>
    <mergeCell ref="AY37:AZ37"/>
    <mergeCell ref="BA37:BB37"/>
    <mergeCell ref="BD37:BF37"/>
    <mergeCell ref="AY40:BV40"/>
    <mergeCell ref="BA45:BB45"/>
    <mergeCell ref="BK45:BL45"/>
    <mergeCell ref="BQ45:BR45"/>
    <mergeCell ref="BA46:BD46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DS56"/>
  <sheetViews>
    <sheetView topLeftCell="AN27" workbookViewId="0">
      <selection activeCell="BA57" sqref="BA57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0">
        <v>2010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57"/>
      <c r="T1" s="86"/>
      <c r="U1" s="154">
        <v>2011</v>
      </c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5"/>
      <c r="AJ1" s="2"/>
      <c r="AK1" s="181">
        <v>2012</v>
      </c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2"/>
      <c r="AZ1" s="3"/>
      <c r="BA1" s="183" t="s">
        <v>0</v>
      </c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4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7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RESUMOS!R3</f>
        <v>220</v>
      </c>
      <c r="CG2">
        <f>RESUMOS!S3</f>
        <v>280</v>
      </c>
      <c r="CI2">
        <f>RESUMOS!T3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2" t="s">
        <v>226</v>
      </c>
      <c r="B3" s="95">
        <v>1</v>
      </c>
      <c r="C3" s="94" t="s">
        <v>227</v>
      </c>
      <c r="D3" s="80" t="s">
        <v>36</v>
      </c>
      <c r="E3" s="81"/>
      <c r="F3" s="81">
        <v>2</v>
      </c>
      <c r="G3" s="81">
        <v>2</v>
      </c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48" t="s">
        <v>36</v>
      </c>
      <c r="U3" s="81"/>
      <c r="V3" s="81"/>
      <c r="W3" s="81">
        <v>2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8" si="0">SUM(E3,U3,AK3)</f>
        <v>0</v>
      </c>
      <c r="BB3" s="29">
        <f t="shared" si="0"/>
        <v>2</v>
      </c>
      <c r="BC3" s="29">
        <f>SUM(BA3:BB3)</f>
        <v>2</v>
      </c>
      <c r="BD3" s="29">
        <f t="shared" ref="BD3:BD20" si="1">SUM(G3,W3,AM3)</f>
        <v>4</v>
      </c>
      <c r="BE3" s="29">
        <f>SUM(BC3:BD3)</f>
        <v>6</v>
      </c>
      <c r="BF3" s="29">
        <f t="shared" ref="BF3:BF20" si="2">SUM(H3,X3,AN3)</f>
        <v>0</v>
      </c>
      <c r="BG3" s="29">
        <f>BA3+BB3+BD3+BF3</f>
        <v>6</v>
      </c>
      <c r="BH3" s="29">
        <f t="shared" ref="BH3:BJ20" si="3">SUM(I3,Y3,AO3)</f>
        <v>0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20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20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400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0</v>
      </c>
      <c r="CC3" s="30">
        <f>IF(AZ3&gt;0,SUM(BX3:CB3),"")</f>
        <v>400</v>
      </c>
      <c r="CD3" s="122">
        <f t="shared" ref="CD3:CD24" si="6">$CC3-(($CE$2/3)*$AZ3)</f>
        <v>253.33333333333334</v>
      </c>
      <c r="CE3" s="22">
        <f>IF(AZ3=0," ",IF(CD3&gt;=0,3,"NAO"))</f>
        <v>3</v>
      </c>
      <c r="CF3" s="122">
        <f t="shared" ref="CF3:CF24" si="7">$CC3-(($CG$2/3)*$AZ3)</f>
        <v>213.33333333333334</v>
      </c>
      <c r="CG3" s="22">
        <f>IF(AZ3=0," ",IF(CF3&gt;=0,4,"NAO"))</f>
        <v>4</v>
      </c>
      <c r="CH3" s="122">
        <f t="shared" ref="CH3:CH24" si="8">$CC3-(($CI$2/3)*$AZ3)</f>
        <v>173.33333333333334</v>
      </c>
      <c r="CI3" s="22">
        <f>IF(AZ3=0," ",IF(CH3&gt;=0,5,"NAO"))</f>
        <v>5</v>
      </c>
      <c r="CJ3" s="22">
        <f t="shared" ref="CJ3:CJ20" si="9">(CC3)/(SUM($CC$3:$CC$24))*100</f>
        <v>3.0899961375048282</v>
      </c>
      <c r="CK3" s="22">
        <f t="shared" ref="CK3:CK20" si="10">(CC3/(SUM($CC$3:$CC$24))*100)</f>
        <v>3.0899961375048282</v>
      </c>
      <c r="CM3" s="22">
        <f t="shared" ref="CM3:CM20" si="11">BA3/(SUM(BA$3:BA$24)/100)</f>
        <v>0</v>
      </c>
      <c r="CN3" s="22">
        <f t="shared" ref="CN3:CN20" si="12">BB3/(SUM(BB$3:BB$24)/100)</f>
        <v>2.7027027027027026</v>
      </c>
      <c r="CO3" s="22">
        <f t="shared" ref="CO3:CO20" si="13">BD3/(SUM(BD$3:BD$24)/100)</f>
        <v>4.8780487804878048</v>
      </c>
      <c r="CP3" s="22">
        <f t="shared" ref="CP3:CP20" si="14">BF3/(SUM(BF$3:BF$24)/100)</f>
        <v>0</v>
      </c>
      <c r="CQ3" s="22" t="e">
        <f t="shared" ref="CQ3:CU20" si="15">BH3/(SUM(BH$3:BH$24)/100)</f>
        <v>#DIV/0!</v>
      </c>
      <c r="CR3" s="22">
        <f t="shared" si="15"/>
        <v>0</v>
      </c>
      <c r="CS3" s="22">
        <f t="shared" si="15"/>
        <v>0</v>
      </c>
      <c r="CT3" s="22" t="e">
        <f t="shared" si="15"/>
        <v>#DIV/0!</v>
      </c>
      <c r="CU3" s="22" t="e">
        <f t="shared" si="15"/>
        <v>#DIV/0!</v>
      </c>
      <c r="CV3" s="22" t="e">
        <f t="shared" ref="CV3:CZ20" si="16">BN3/(SUM(BN$3:BN$24)/100)</f>
        <v>#DIV/0!</v>
      </c>
      <c r="CW3" s="22" t="e">
        <f t="shared" si="16"/>
        <v>#DIV/0!</v>
      </c>
      <c r="CX3" s="22" t="e">
        <f t="shared" si="16"/>
        <v>#DIV/0!</v>
      </c>
      <c r="CY3" s="22" t="e">
        <f t="shared" si="16"/>
        <v>#DIV/0!</v>
      </c>
      <c r="CZ3" s="22" t="e">
        <f t="shared" si="16"/>
        <v>#DIV/0!</v>
      </c>
      <c r="DA3" s="22" t="e">
        <f t="shared" ref="DA3:DC20" si="17">BT3/(SUM(BT$3:BT$24)/100)</f>
        <v>#DIV/0!</v>
      </c>
      <c r="DB3" s="22" t="e">
        <f t="shared" si="17"/>
        <v>#DIV/0!</v>
      </c>
      <c r="DC3" s="22" t="e">
        <f t="shared" si="17"/>
        <v>#DIV/0!</v>
      </c>
      <c r="DE3" s="22">
        <f>COUNTIF(BA3,"&lt;&gt;0")</f>
        <v>0</v>
      </c>
      <c r="DF3" s="22">
        <f>COUNTIF(BB3,"&lt;&gt;0")</f>
        <v>1</v>
      </c>
      <c r="DG3" s="22">
        <f>COUNTIF(BD3,"&lt;&gt;0")</f>
        <v>1</v>
      </c>
      <c r="DH3" s="22">
        <f>COUNTIF(BF3,"&lt;&gt;0")</f>
        <v>0</v>
      </c>
      <c r="DI3" s="22">
        <f t="shared" ref="DI3:DM18" si="18">COUNTIF(BH3,"&lt;&gt;0")</f>
        <v>0</v>
      </c>
      <c r="DJ3" s="22">
        <f t="shared" si="18"/>
        <v>0</v>
      </c>
      <c r="DK3" s="22">
        <f t="shared" si="18"/>
        <v>0</v>
      </c>
      <c r="DL3" s="22">
        <f t="shared" si="18"/>
        <v>0</v>
      </c>
      <c r="DM3" s="22">
        <f t="shared" si="18"/>
        <v>0</v>
      </c>
      <c r="DN3" s="22">
        <f t="shared" ref="DN3:DN20" si="1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2" t="s">
        <v>226</v>
      </c>
      <c r="B4" s="95">
        <v>2</v>
      </c>
      <c r="C4" s="95" t="s">
        <v>228</v>
      </c>
      <c r="D4" s="80" t="s">
        <v>36</v>
      </c>
      <c r="E4" s="31">
        <v>1</v>
      </c>
      <c r="F4" s="31">
        <v>3</v>
      </c>
      <c r="G4" s="31">
        <v>4</v>
      </c>
      <c r="H4" s="31">
        <v>2</v>
      </c>
      <c r="I4" s="31"/>
      <c r="J4" s="31"/>
      <c r="K4" s="31">
        <v>1</v>
      </c>
      <c r="L4" s="31"/>
      <c r="M4" s="31"/>
      <c r="N4" s="31"/>
      <c r="O4" s="31"/>
      <c r="P4" s="31"/>
      <c r="Q4" s="31"/>
      <c r="R4" s="31"/>
      <c r="S4" s="31"/>
      <c r="T4" s="48" t="s">
        <v>36</v>
      </c>
      <c r="U4" s="31"/>
      <c r="V4" s="31">
        <v>3</v>
      </c>
      <c r="W4" s="31">
        <v>2</v>
      </c>
      <c r="X4" s="31">
        <v>1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48"/>
      <c r="AK4" s="90"/>
      <c r="AL4" s="91"/>
      <c r="AM4" s="91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20" si="20">COUNTIF(D4:AY4,"P")</f>
        <v>2</v>
      </c>
      <c r="BA4" s="28">
        <f t="shared" si="0"/>
        <v>1</v>
      </c>
      <c r="BB4" s="29">
        <f t="shared" si="0"/>
        <v>6</v>
      </c>
      <c r="BC4" s="29">
        <f t="shared" ref="BC4:BC20" si="21">SUM(BA4:BB4)</f>
        <v>7</v>
      </c>
      <c r="BD4" s="29">
        <f t="shared" si="1"/>
        <v>6</v>
      </c>
      <c r="BE4" s="29">
        <f t="shared" ref="BE4:BE20" si="22">SUM(BC4:BD4)</f>
        <v>13</v>
      </c>
      <c r="BF4" s="29">
        <f t="shared" si="2"/>
        <v>3</v>
      </c>
      <c r="BG4" s="29">
        <f t="shared" ref="BG4:BG20" si="23">BA4+BB4+BD4+BF4</f>
        <v>16</v>
      </c>
      <c r="BH4" s="29">
        <f t="shared" si="3"/>
        <v>0</v>
      </c>
      <c r="BI4" s="29">
        <f t="shared" si="3"/>
        <v>0</v>
      </c>
      <c r="BJ4" s="29">
        <f t="shared" si="3"/>
        <v>1</v>
      </c>
      <c r="BK4" s="29">
        <f t="shared" ref="BK4:BL20" si="24">SUM(AR4,AB4,L4)</f>
        <v>0</v>
      </c>
      <c r="BL4" s="29">
        <f t="shared" si="24"/>
        <v>0</v>
      </c>
      <c r="BM4" s="29">
        <f t="shared" ref="BM4:BM20" si="25">SUM(BK4:BL4)</f>
        <v>0</v>
      </c>
      <c r="BN4" s="29">
        <f t="shared" si="4"/>
        <v>0</v>
      </c>
      <c r="BO4" s="29">
        <f t="shared" si="4"/>
        <v>0</v>
      </c>
      <c r="BP4" s="29">
        <f t="shared" ref="BP4:BP20" si="26">IF(BO4&gt;=3,3,BO4)</f>
        <v>0</v>
      </c>
      <c r="BQ4" s="29">
        <f t="shared" ref="BQ4:BR20" si="27">SUM(AV4,AF4,P4)</f>
        <v>0</v>
      </c>
      <c r="BR4" s="29">
        <f t="shared" si="27"/>
        <v>0</v>
      </c>
      <c r="BS4" s="29">
        <f t="shared" ref="BS4:BS20" si="28">SUM(BQ4:BR4)</f>
        <v>0</v>
      </c>
      <c r="BT4" s="29">
        <f t="shared" si="5"/>
        <v>0</v>
      </c>
      <c r="BU4" s="30">
        <f t="shared" si="5"/>
        <v>0</v>
      </c>
      <c r="BV4" s="30">
        <f t="shared" ref="BV4:BV20" si="29">IF(BU4&gt;=3,3,BU4)</f>
        <v>0</v>
      </c>
      <c r="BX4" s="28">
        <f t="shared" ref="BX4:BX20" si="30">(BA4*100)+(BB4*80)+(BD4*60)+(BF4*40)+(BH4*20)</f>
        <v>1060</v>
      </c>
      <c r="BY4" s="29">
        <f t="shared" ref="BY4:BY20" si="31">IF(BI4&gt;3,30,BI4*10)</f>
        <v>0</v>
      </c>
      <c r="BZ4" s="29">
        <f t="shared" ref="BZ4:BZ20" si="32">IF(BJ4&gt;3,15,BJ4*5)</f>
        <v>5</v>
      </c>
      <c r="CA4" s="29">
        <f t="shared" ref="CA4:CA20" si="33">(BK4*200)+(BL4*100)+(BN4*50)+(BP4*20)</f>
        <v>0</v>
      </c>
      <c r="CB4" s="29">
        <f t="shared" ref="CB4:CB20" si="34">(BQ4*100)+(BR4*50)+(BT4*25)+(BV4*10)</f>
        <v>0</v>
      </c>
      <c r="CC4" s="30">
        <f t="shared" ref="CC4:CC24" si="35">IF(AZ4&gt;0,SUM(BX4:CB4),"")</f>
        <v>1065</v>
      </c>
      <c r="CD4" s="122">
        <f t="shared" si="6"/>
        <v>918.33333333333337</v>
      </c>
      <c r="CE4" s="22">
        <f t="shared" ref="CE4:CE20" si="36">IF(AZ4=0," ",IF(CD4&gt;=0,3,"NAO"))</f>
        <v>3</v>
      </c>
      <c r="CF4" s="122">
        <f t="shared" si="7"/>
        <v>878.33333333333337</v>
      </c>
      <c r="CG4" s="22">
        <f t="shared" ref="CG4:CG20" si="37">IF(AZ4=0," ",IF(CF4&gt;=0,4,"NAO"))</f>
        <v>4</v>
      </c>
      <c r="CH4" s="122">
        <f t="shared" si="8"/>
        <v>838.33333333333337</v>
      </c>
      <c r="CI4" s="22">
        <f t="shared" ref="CI4:CI20" si="38">IF(AZ4=0," ",IF(CH4&gt;=0,5,"NAO"))</f>
        <v>5</v>
      </c>
      <c r="CJ4" s="22">
        <f t="shared" si="9"/>
        <v>8.2271147161066054</v>
      </c>
      <c r="CK4" s="22">
        <f t="shared" si="10"/>
        <v>8.2271147161066054</v>
      </c>
      <c r="CM4" s="22">
        <f t="shared" si="11"/>
        <v>5.8823529411764701</v>
      </c>
      <c r="CN4" s="22">
        <f t="shared" si="12"/>
        <v>8.1081081081081088</v>
      </c>
      <c r="CO4" s="22">
        <f t="shared" si="13"/>
        <v>7.3170731707317076</v>
      </c>
      <c r="CP4" s="22">
        <f t="shared" si="14"/>
        <v>33.333333333333336</v>
      </c>
      <c r="CQ4" s="22" t="e">
        <f t="shared" si="15"/>
        <v>#DIV/0!</v>
      </c>
      <c r="CR4" s="22">
        <f t="shared" si="15"/>
        <v>0</v>
      </c>
      <c r="CS4" s="22">
        <f t="shared" si="15"/>
        <v>33.333333333333336</v>
      </c>
      <c r="CT4" s="22" t="e">
        <f t="shared" si="15"/>
        <v>#DIV/0!</v>
      </c>
      <c r="CU4" s="22" t="e">
        <f t="shared" si="15"/>
        <v>#DIV/0!</v>
      </c>
      <c r="CV4" s="22" t="e">
        <f t="shared" si="16"/>
        <v>#DIV/0!</v>
      </c>
      <c r="CW4" s="22" t="e">
        <f t="shared" si="16"/>
        <v>#DIV/0!</v>
      </c>
      <c r="CX4" s="22" t="e">
        <f t="shared" si="16"/>
        <v>#DIV/0!</v>
      </c>
      <c r="CY4" s="22" t="e">
        <f t="shared" si="16"/>
        <v>#DIV/0!</v>
      </c>
      <c r="CZ4" s="22" t="e">
        <f t="shared" si="16"/>
        <v>#DIV/0!</v>
      </c>
      <c r="DA4" s="22" t="e">
        <f t="shared" si="17"/>
        <v>#DIV/0!</v>
      </c>
      <c r="DB4" s="22" t="e">
        <f t="shared" si="17"/>
        <v>#DIV/0!</v>
      </c>
      <c r="DC4" s="22" t="e">
        <f t="shared" si="17"/>
        <v>#DIV/0!</v>
      </c>
      <c r="DE4" s="22">
        <f t="shared" ref="DE4:DF20" si="39">COUNTIF(BA4,"&lt;&gt;0")</f>
        <v>1</v>
      </c>
      <c r="DF4" s="22">
        <f t="shared" si="39"/>
        <v>1</v>
      </c>
      <c r="DG4" s="22">
        <f t="shared" ref="DG4:DG20" si="40">COUNTIF(BD4,"&lt;&gt;0")</f>
        <v>1</v>
      </c>
      <c r="DH4" s="22">
        <f t="shared" ref="DH4:DH20" si="41">COUNTIF(BF4,"&lt;&gt;0")</f>
        <v>1</v>
      </c>
      <c r="DI4" s="22">
        <f t="shared" si="18"/>
        <v>0</v>
      </c>
      <c r="DJ4" s="22">
        <f t="shared" si="18"/>
        <v>0</v>
      </c>
      <c r="DK4" s="22">
        <f t="shared" si="18"/>
        <v>1</v>
      </c>
      <c r="DL4" s="22">
        <f t="shared" si="18"/>
        <v>0</v>
      </c>
      <c r="DM4" s="22">
        <f t="shared" si="18"/>
        <v>0</v>
      </c>
      <c r="DN4" s="22">
        <f t="shared" si="19"/>
        <v>0</v>
      </c>
      <c r="DO4" s="22">
        <f t="shared" ref="DO4:DQ20" si="42">COUNTIF(BP4,"&lt;&gt;0")</f>
        <v>0</v>
      </c>
      <c r="DP4" s="22">
        <f t="shared" si="42"/>
        <v>0</v>
      </c>
      <c r="DQ4" s="22">
        <f t="shared" si="42"/>
        <v>0</v>
      </c>
      <c r="DR4" s="22">
        <f t="shared" ref="DR4:DR24" si="43">COUNTIF(BT4,"&lt;&gt;0")</f>
        <v>0</v>
      </c>
      <c r="DS4" s="22">
        <f t="shared" ref="DS4:DS24" si="44">COUNTIF(BV4,"&lt;&gt;0")</f>
        <v>0</v>
      </c>
    </row>
    <row r="5" spans="1:123" s="22" customFormat="1" ht="15.75" thickBot="1">
      <c r="A5" s="102" t="s">
        <v>226</v>
      </c>
      <c r="B5" s="95">
        <v>3</v>
      </c>
      <c r="C5" s="95" t="s">
        <v>229</v>
      </c>
      <c r="D5" s="80" t="s">
        <v>36</v>
      </c>
      <c r="E5" s="31"/>
      <c r="F5" s="31">
        <v>4</v>
      </c>
      <c r="G5" s="31">
        <v>4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48" t="s">
        <v>36</v>
      </c>
      <c r="U5" s="31">
        <v>1</v>
      </c>
      <c r="V5" s="31"/>
      <c r="W5" s="31">
        <v>5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48"/>
      <c r="AK5" s="92"/>
      <c r="AL5" s="93"/>
      <c r="AM5" s="83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20"/>
        <v>2</v>
      </c>
      <c r="BA5" s="28">
        <f t="shared" si="0"/>
        <v>1</v>
      </c>
      <c r="BB5" s="29">
        <f t="shared" si="0"/>
        <v>4</v>
      </c>
      <c r="BC5" s="29">
        <f t="shared" si="21"/>
        <v>5</v>
      </c>
      <c r="BD5" s="29">
        <f t="shared" si="1"/>
        <v>9</v>
      </c>
      <c r="BE5" s="29">
        <f t="shared" si="22"/>
        <v>14</v>
      </c>
      <c r="BF5" s="29">
        <f t="shared" si="2"/>
        <v>0</v>
      </c>
      <c r="BG5" s="29">
        <f t="shared" si="23"/>
        <v>14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24"/>
        <v>0</v>
      </c>
      <c r="BL5" s="29">
        <f t="shared" si="24"/>
        <v>0</v>
      </c>
      <c r="BM5" s="29">
        <f t="shared" si="25"/>
        <v>0</v>
      </c>
      <c r="BN5" s="29">
        <f t="shared" si="4"/>
        <v>0</v>
      </c>
      <c r="BO5" s="29">
        <f t="shared" si="4"/>
        <v>0</v>
      </c>
      <c r="BP5" s="29">
        <f t="shared" si="26"/>
        <v>0</v>
      </c>
      <c r="BQ5" s="29">
        <f t="shared" si="27"/>
        <v>0</v>
      </c>
      <c r="BR5" s="29">
        <f t="shared" si="27"/>
        <v>0</v>
      </c>
      <c r="BS5" s="29">
        <f t="shared" si="28"/>
        <v>0</v>
      </c>
      <c r="BT5" s="29">
        <f t="shared" si="5"/>
        <v>0</v>
      </c>
      <c r="BU5" s="30">
        <f t="shared" si="5"/>
        <v>0</v>
      </c>
      <c r="BV5" s="30">
        <f t="shared" si="29"/>
        <v>0</v>
      </c>
      <c r="BX5" s="28">
        <f t="shared" si="30"/>
        <v>960</v>
      </c>
      <c r="BY5" s="29">
        <f t="shared" si="31"/>
        <v>0</v>
      </c>
      <c r="BZ5" s="29">
        <f t="shared" si="32"/>
        <v>0</v>
      </c>
      <c r="CA5" s="29">
        <f t="shared" si="33"/>
        <v>0</v>
      </c>
      <c r="CB5" s="29">
        <f t="shared" si="34"/>
        <v>0</v>
      </c>
      <c r="CC5" s="30">
        <f t="shared" si="35"/>
        <v>960</v>
      </c>
      <c r="CD5" s="122">
        <f t="shared" si="6"/>
        <v>813.33333333333337</v>
      </c>
      <c r="CE5" s="22">
        <f t="shared" si="36"/>
        <v>3</v>
      </c>
      <c r="CF5" s="122">
        <f t="shared" si="7"/>
        <v>773.33333333333337</v>
      </c>
      <c r="CG5" s="22">
        <f t="shared" si="37"/>
        <v>4</v>
      </c>
      <c r="CH5" s="122">
        <f t="shared" si="8"/>
        <v>733.33333333333337</v>
      </c>
      <c r="CI5" s="22">
        <f t="shared" si="38"/>
        <v>5</v>
      </c>
      <c r="CJ5" s="22">
        <f t="shared" si="9"/>
        <v>7.415990730011587</v>
      </c>
      <c r="CK5" s="22">
        <f t="shared" si="10"/>
        <v>7.415990730011587</v>
      </c>
      <c r="CM5" s="22">
        <f t="shared" si="11"/>
        <v>5.8823529411764701</v>
      </c>
      <c r="CN5" s="22">
        <f t="shared" si="12"/>
        <v>5.4054054054054053</v>
      </c>
      <c r="CO5" s="22">
        <f t="shared" si="13"/>
        <v>10.975609756097562</v>
      </c>
      <c r="CP5" s="22">
        <f t="shared" si="14"/>
        <v>0</v>
      </c>
      <c r="CQ5" s="22" t="e">
        <f t="shared" si="15"/>
        <v>#DIV/0!</v>
      </c>
      <c r="CR5" s="22">
        <f t="shared" si="15"/>
        <v>0</v>
      </c>
      <c r="CS5" s="22">
        <f t="shared" si="15"/>
        <v>0</v>
      </c>
      <c r="CT5" s="22" t="e">
        <f t="shared" si="15"/>
        <v>#DIV/0!</v>
      </c>
      <c r="CU5" s="22" t="e">
        <f t="shared" si="15"/>
        <v>#DIV/0!</v>
      </c>
      <c r="CV5" s="22" t="e">
        <f t="shared" si="16"/>
        <v>#DIV/0!</v>
      </c>
      <c r="CW5" s="22" t="e">
        <f t="shared" si="16"/>
        <v>#DIV/0!</v>
      </c>
      <c r="CX5" s="22" t="e">
        <f t="shared" si="16"/>
        <v>#DIV/0!</v>
      </c>
      <c r="CY5" s="22" t="e">
        <f t="shared" si="16"/>
        <v>#DIV/0!</v>
      </c>
      <c r="CZ5" s="22" t="e">
        <f t="shared" si="16"/>
        <v>#DIV/0!</v>
      </c>
      <c r="DA5" s="22" t="e">
        <f t="shared" si="17"/>
        <v>#DIV/0!</v>
      </c>
      <c r="DB5" s="22" t="e">
        <f t="shared" si="17"/>
        <v>#DIV/0!</v>
      </c>
      <c r="DC5" s="22" t="e">
        <f t="shared" si="17"/>
        <v>#DIV/0!</v>
      </c>
      <c r="DE5" s="22">
        <f t="shared" si="39"/>
        <v>1</v>
      </c>
      <c r="DF5" s="22">
        <f t="shared" si="39"/>
        <v>1</v>
      </c>
      <c r="DG5" s="22">
        <f t="shared" si="40"/>
        <v>1</v>
      </c>
      <c r="DH5" s="22">
        <f t="shared" si="41"/>
        <v>0</v>
      </c>
      <c r="DI5" s="22">
        <f t="shared" si="18"/>
        <v>0</v>
      </c>
      <c r="DJ5" s="22">
        <f t="shared" si="18"/>
        <v>0</v>
      </c>
      <c r="DK5" s="22">
        <f t="shared" si="18"/>
        <v>0</v>
      </c>
      <c r="DL5" s="22">
        <f t="shared" si="18"/>
        <v>0</v>
      </c>
      <c r="DM5" s="22">
        <f t="shared" si="18"/>
        <v>0</v>
      </c>
      <c r="DN5" s="22">
        <f t="shared" si="19"/>
        <v>0</v>
      </c>
      <c r="DO5" s="22">
        <f t="shared" si="42"/>
        <v>0</v>
      </c>
      <c r="DP5" s="22">
        <f t="shared" si="42"/>
        <v>0</v>
      </c>
      <c r="DQ5" s="22">
        <f t="shared" si="42"/>
        <v>0</v>
      </c>
      <c r="DR5" s="22">
        <f t="shared" si="43"/>
        <v>0</v>
      </c>
      <c r="DS5" s="22">
        <f t="shared" si="44"/>
        <v>0</v>
      </c>
    </row>
    <row r="6" spans="1:123" s="22" customFormat="1" ht="15.75" thickBot="1">
      <c r="A6" s="102" t="s">
        <v>226</v>
      </c>
      <c r="B6" s="95">
        <v>4</v>
      </c>
      <c r="C6" s="95" t="s">
        <v>230</v>
      </c>
      <c r="D6" s="80" t="s">
        <v>73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48" t="s">
        <v>73</v>
      </c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48"/>
      <c r="AK6" s="90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20"/>
        <v>0</v>
      </c>
      <c r="BA6" s="28">
        <f t="shared" si="0"/>
        <v>0</v>
      </c>
      <c r="BB6" s="29">
        <f t="shared" si="0"/>
        <v>0</v>
      </c>
      <c r="BC6" s="29">
        <f t="shared" si="21"/>
        <v>0</v>
      </c>
      <c r="BD6" s="29">
        <f t="shared" si="1"/>
        <v>0</v>
      </c>
      <c r="BE6" s="29">
        <f t="shared" si="22"/>
        <v>0</v>
      </c>
      <c r="BF6" s="29">
        <f t="shared" si="2"/>
        <v>0</v>
      </c>
      <c r="BG6" s="29">
        <f t="shared" si="23"/>
        <v>0</v>
      </c>
      <c r="BH6" s="29">
        <f t="shared" si="3"/>
        <v>0</v>
      </c>
      <c r="BI6" s="29">
        <f t="shared" si="3"/>
        <v>0</v>
      </c>
      <c r="BJ6" s="29">
        <f t="shared" si="3"/>
        <v>0</v>
      </c>
      <c r="BK6" s="29">
        <f t="shared" si="24"/>
        <v>0</v>
      </c>
      <c r="BL6" s="29">
        <f t="shared" si="24"/>
        <v>0</v>
      </c>
      <c r="BM6" s="29">
        <f t="shared" si="25"/>
        <v>0</v>
      </c>
      <c r="BN6" s="29">
        <f t="shared" si="4"/>
        <v>0</v>
      </c>
      <c r="BO6" s="29">
        <f t="shared" si="4"/>
        <v>0</v>
      </c>
      <c r="BP6" s="29">
        <f t="shared" si="26"/>
        <v>0</v>
      </c>
      <c r="BQ6" s="29">
        <f t="shared" si="27"/>
        <v>0</v>
      </c>
      <c r="BR6" s="29">
        <f t="shared" si="27"/>
        <v>0</v>
      </c>
      <c r="BS6" s="29">
        <f t="shared" si="28"/>
        <v>0</v>
      </c>
      <c r="BT6" s="29">
        <f t="shared" si="5"/>
        <v>0</v>
      </c>
      <c r="BU6" s="30">
        <f t="shared" si="5"/>
        <v>0</v>
      </c>
      <c r="BV6" s="30">
        <f t="shared" si="29"/>
        <v>0</v>
      </c>
      <c r="BX6" s="28">
        <f t="shared" si="30"/>
        <v>0</v>
      </c>
      <c r="BY6" s="29">
        <f t="shared" si="31"/>
        <v>0</v>
      </c>
      <c r="BZ6" s="29">
        <f t="shared" si="32"/>
        <v>0</v>
      </c>
      <c r="CA6" s="29">
        <f t="shared" si="33"/>
        <v>0</v>
      </c>
      <c r="CB6" s="29">
        <f t="shared" si="34"/>
        <v>0</v>
      </c>
      <c r="CC6" s="30" t="str">
        <f t="shared" si="35"/>
        <v/>
      </c>
      <c r="CD6" s="122" t="e">
        <f t="shared" si="6"/>
        <v>#VALUE!</v>
      </c>
      <c r="CE6" s="22" t="str">
        <f t="shared" si="36"/>
        <v xml:space="preserve"> </v>
      </c>
      <c r="CF6" s="122" t="e">
        <f t="shared" si="7"/>
        <v>#VALUE!</v>
      </c>
      <c r="CG6" s="22" t="str">
        <f t="shared" si="37"/>
        <v xml:space="preserve"> </v>
      </c>
      <c r="CH6" s="122" t="e">
        <f t="shared" si="8"/>
        <v>#VALUE!</v>
      </c>
      <c r="CI6" s="22" t="str">
        <f t="shared" si="38"/>
        <v xml:space="preserve"> </v>
      </c>
      <c r="CJ6" s="22" t="e">
        <f t="shared" si="9"/>
        <v>#VALUE!</v>
      </c>
      <c r="CK6" s="22" t="e">
        <f t="shared" si="10"/>
        <v>#VALUE!</v>
      </c>
      <c r="CM6" s="22">
        <f t="shared" si="11"/>
        <v>0</v>
      </c>
      <c r="CN6" s="22">
        <f t="shared" si="12"/>
        <v>0</v>
      </c>
      <c r="CO6" s="22">
        <f t="shared" si="13"/>
        <v>0</v>
      </c>
      <c r="CP6" s="22">
        <f t="shared" si="14"/>
        <v>0</v>
      </c>
      <c r="CQ6" s="22" t="e">
        <f t="shared" si="15"/>
        <v>#DIV/0!</v>
      </c>
      <c r="CR6" s="22">
        <f t="shared" si="15"/>
        <v>0</v>
      </c>
      <c r="CS6" s="22">
        <f t="shared" si="15"/>
        <v>0</v>
      </c>
      <c r="CT6" s="22" t="e">
        <f t="shared" si="15"/>
        <v>#DIV/0!</v>
      </c>
      <c r="CU6" s="22" t="e">
        <f t="shared" si="15"/>
        <v>#DIV/0!</v>
      </c>
      <c r="CV6" s="22" t="e">
        <f t="shared" si="16"/>
        <v>#DIV/0!</v>
      </c>
      <c r="CW6" s="22" t="e">
        <f t="shared" si="16"/>
        <v>#DIV/0!</v>
      </c>
      <c r="CX6" s="22" t="e">
        <f t="shared" si="16"/>
        <v>#DIV/0!</v>
      </c>
      <c r="CY6" s="22" t="e">
        <f t="shared" si="16"/>
        <v>#DIV/0!</v>
      </c>
      <c r="CZ6" s="22" t="e">
        <f t="shared" si="16"/>
        <v>#DIV/0!</v>
      </c>
      <c r="DA6" s="22" t="e">
        <f t="shared" si="17"/>
        <v>#DIV/0!</v>
      </c>
      <c r="DB6" s="22" t="e">
        <f t="shared" si="17"/>
        <v>#DIV/0!</v>
      </c>
      <c r="DC6" s="22" t="e">
        <f t="shared" si="17"/>
        <v>#DIV/0!</v>
      </c>
      <c r="DE6" s="22">
        <f t="shared" si="39"/>
        <v>0</v>
      </c>
      <c r="DF6" s="22">
        <f t="shared" si="39"/>
        <v>0</v>
      </c>
      <c r="DG6" s="22">
        <f t="shared" si="40"/>
        <v>0</v>
      </c>
      <c r="DH6" s="22">
        <f t="shared" si="41"/>
        <v>0</v>
      </c>
      <c r="DI6" s="22">
        <f t="shared" si="18"/>
        <v>0</v>
      </c>
      <c r="DJ6" s="22">
        <f t="shared" si="18"/>
        <v>0</v>
      </c>
      <c r="DK6" s="22">
        <f t="shared" si="18"/>
        <v>0</v>
      </c>
      <c r="DL6" s="22">
        <f t="shared" si="18"/>
        <v>0</v>
      </c>
      <c r="DM6" s="22">
        <f t="shared" si="18"/>
        <v>0</v>
      </c>
      <c r="DN6" s="22">
        <f t="shared" si="19"/>
        <v>0</v>
      </c>
      <c r="DO6" s="22">
        <f t="shared" si="42"/>
        <v>0</v>
      </c>
      <c r="DP6" s="22">
        <f t="shared" si="42"/>
        <v>0</v>
      </c>
      <c r="DQ6" s="22">
        <f t="shared" si="42"/>
        <v>0</v>
      </c>
      <c r="DR6" s="22">
        <f t="shared" si="43"/>
        <v>0</v>
      </c>
      <c r="DS6" s="22">
        <f t="shared" si="44"/>
        <v>0</v>
      </c>
    </row>
    <row r="7" spans="1:123" s="22" customFormat="1" ht="15.75" thickBot="1">
      <c r="A7" s="102" t="s">
        <v>226</v>
      </c>
      <c r="B7" s="95">
        <v>5</v>
      </c>
      <c r="C7" s="95" t="s">
        <v>231</v>
      </c>
      <c r="D7" s="80" t="s">
        <v>36</v>
      </c>
      <c r="E7" s="31">
        <v>4</v>
      </c>
      <c r="F7" s="31">
        <v>1</v>
      </c>
      <c r="G7" s="31">
        <v>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48" t="s">
        <v>36</v>
      </c>
      <c r="U7" s="31">
        <v>1</v>
      </c>
      <c r="V7" s="31">
        <v>6</v>
      </c>
      <c r="W7" s="31">
        <v>4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48"/>
      <c r="AK7" s="90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20"/>
        <v>2</v>
      </c>
      <c r="BA7" s="28">
        <f t="shared" si="0"/>
        <v>5</v>
      </c>
      <c r="BB7" s="29">
        <f t="shared" si="0"/>
        <v>7</v>
      </c>
      <c r="BC7" s="29">
        <f t="shared" si="21"/>
        <v>12</v>
      </c>
      <c r="BD7" s="29">
        <f t="shared" si="1"/>
        <v>6</v>
      </c>
      <c r="BE7" s="29">
        <f t="shared" si="22"/>
        <v>18</v>
      </c>
      <c r="BF7" s="29">
        <f t="shared" si="2"/>
        <v>0</v>
      </c>
      <c r="BG7" s="29">
        <f t="shared" si="23"/>
        <v>18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24"/>
        <v>0</v>
      </c>
      <c r="BL7" s="29">
        <f t="shared" si="24"/>
        <v>0</v>
      </c>
      <c r="BM7" s="29">
        <f t="shared" si="25"/>
        <v>0</v>
      </c>
      <c r="BN7" s="29">
        <f t="shared" si="4"/>
        <v>0</v>
      </c>
      <c r="BO7" s="29">
        <f t="shared" si="4"/>
        <v>0</v>
      </c>
      <c r="BP7" s="29">
        <f t="shared" si="26"/>
        <v>0</v>
      </c>
      <c r="BQ7" s="29">
        <f t="shared" si="27"/>
        <v>0</v>
      </c>
      <c r="BR7" s="29">
        <f t="shared" si="27"/>
        <v>0</v>
      </c>
      <c r="BS7" s="29">
        <f t="shared" si="28"/>
        <v>0</v>
      </c>
      <c r="BT7" s="29">
        <f t="shared" si="5"/>
        <v>0</v>
      </c>
      <c r="BU7" s="30">
        <f t="shared" si="5"/>
        <v>0</v>
      </c>
      <c r="BV7" s="30">
        <f t="shared" si="29"/>
        <v>0</v>
      </c>
      <c r="BX7" s="28">
        <f t="shared" si="30"/>
        <v>1420</v>
      </c>
      <c r="BY7" s="29">
        <f t="shared" si="31"/>
        <v>0</v>
      </c>
      <c r="BZ7" s="29">
        <f t="shared" si="32"/>
        <v>0</v>
      </c>
      <c r="CA7" s="29">
        <f t="shared" si="33"/>
        <v>0</v>
      </c>
      <c r="CB7" s="29">
        <f t="shared" si="34"/>
        <v>0</v>
      </c>
      <c r="CC7" s="30">
        <f t="shared" si="35"/>
        <v>1420</v>
      </c>
      <c r="CD7" s="122">
        <f t="shared" si="6"/>
        <v>1273.3333333333333</v>
      </c>
      <c r="CE7" s="22">
        <f t="shared" si="36"/>
        <v>3</v>
      </c>
      <c r="CF7" s="122">
        <f t="shared" si="7"/>
        <v>1233.3333333333333</v>
      </c>
      <c r="CG7" s="22">
        <f t="shared" si="37"/>
        <v>4</v>
      </c>
      <c r="CH7" s="122">
        <f t="shared" si="8"/>
        <v>1193.3333333333333</v>
      </c>
      <c r="CI7" s="22">
        <f t="shared" si="38"/>
        <v>5</v>
      </c>
      <c r="CJ7" s="22">
        <f t="shared" si="9"/>
        <v>10.969486288142139</v>
      </c>
      <c r="CK7" s="22">
        <f t="shared" si="10"/>
        <v>10.969486288142139</v>
      </c>
      <c r="CM7" s="22">
        <f t="shared" si="11"/>
        <v>29.411764705882351</v>
      </c>
      <c r="CN7" s="22">
        <f t="shared" si="12"/>
        <v>9.4594594594594597</v>
      </c>
      <c r="CO7" s="22">
        <f t="shared" si="13"/>
        <v>7.3170731707317076</v>
      </c>
      <c r="CP7" s="22">
        <f t="shared" si="14"/>
        <v>0</v>
      </c>
      <c r="CQ7" s="22" t="e">
        <f t="shared" si="15"/>
        <v>#DIV/0!</v>
      </c>
      <c r="CR7" s="22">
        <f t="shared" si="15"/>
        <v>0</v>
      </c>
      <c r="CS7" s="22">
        <f t="shared" si="15"/>
        <v>0</v>
      </c>
      <c r="CT7" s="22" t="e">
        <f t="shared" si="15"/>
        <v>#DIV/0!</v>
      </c>
      <c r="CU7" s="22" t="e">
        <f t="shared" si="15"/>
        <v>#DIV/0!</v>
      </c>
      <c r="CV7" s="22" t="e">
        <f t="shared" si="16"/>
        <v>#DIV/0!</v>
      </c>
      <c r="CW7" s="22" t="e">
        <f t="shared" si="16"/>
        <v>#DIV/0!</v>
      </c>
      <c r="CX7" s="22" t="e">
        <f t="shared" si="16"/>
        <v>#DIV/0!</v>
      </c>
      <c r="CY7" s="22" t="e">
        <f t="shared" si="16"/>
        <v>#DIV/0!</v>
      </c>
      <c r="CZ7" s="22" t="e">
        <f t="shared" si="16"/>
        <v>#DIV/0!</v>
      </c>
      <c r="DA7" s="22" t="e">
        <f t="shared" si="17"/>
        <v>#DIV/0!</v>
      </c>
      <c r="DB7" s="22" t="e">
        <f t="shared" si="17"/>
        <v>#DIV/0!</v>
      </c>
      <c r="DC7" s="22" t="e">
        <f t="shared" si="17"/>
        <v>#DIV/0!</v>
      </c>
      <c r="DE7" s="22">
        <f t="shared" si="39"/>
        <v>1</v>
      </c>
      <c r="DF7" s="22">
        <f t="shared" si="39"/>
        <v>1</v>
      </c>
      <c r="DG7" s="22">
        <f t="shared" si="40"/>
        <v>1</v>
      </c>
      <c r="DH7" s="22">
        <f t="shared" si="41"/>
        <v>0</v>
      </c>
      <c r="DI7" s="22">
        <f t="shared" si="18"/>
        <v>0</v>
      </c>
      <c r="DJ7" s="22">
        <f t="shared" si="18"/>
        <v>0</v>
      </c>
      <c r="DK7" s="22">
        <f t="shared" si="18"/>
        <v>0</v>
      </c>
      <c r="DL7" s="22">
        <f t="shared" si="18"/>
        <v>0</v>
      </c>
      <c r="DM7" s="22">
        <f t="shared" si="18"/>
        <v>0</v>
      </c>
      <c r="DN7" s="22">
        <f t="shared" si="19"/>
        <v>0</v>
      </c>
      <c r="DO7" s="22">
        <f t="shared" si="42"/>
        <v>0</v>
      </c>
      <c r="DP7" s="22">
        <f t="shared" si="42"/>
        <v>0</v>
      </c>
      <c r="DQ7" s="22">
        <f t="shared" si="42"/>
        <v>0</v>
      </c>
      <c r="DR7" s="22">
        <f t="shared" si="43"/>
        <v>0</v>
      </c>
      <c r="DS7" s="22">
        <f t="shared" si="44"/>
        <v>0</v>
      </c>
    </row>
    <row r="8" spans="1:123" s="22" customFormat="1" ht="15.75" thickBot="1">
      <c r="A8" s="102" t="s">
        <v>226</v>
      </c>
      <c r="B8" s="95">
        <v>6</v>
      </c>
      <c r="C8" s="95" t="s">
        <v>232</v>
      </c>
      <c r="D8" s="80" t="s">
        <v>36</v>
      </c>
      <c r="E8" s="31"/>
      <c r="F8" s="31">
        <v>7</v>
      </c>
      <c r="G8" s="31">
        <v>1</v>
      </c>
      <c r="H8" s="31"/>
      <c r="I8" s="31"/>
      <c r="J8" s="31">
        <v>1</v>
      </c>
      <c r="K8" s="31"/>
      <c r="L8" s="31"/>
      <c r="M8" s="31"/>
      <c r="N8" s="31"/>
      <c r="O8" s="31"/>
      <c r="P8" s="31"/>
      <c r="Q8" s="31"/>
      <c r="R8" s="31"/>
      <c r="S8" s="31"/>
      <c r="T8" s="48" t="s">
        <v>36</v>
      </c>
      <c r="U8" s="31">
        <v>1</v>
      </c>
      <c r="V8" s="31">
        <v>5</v>
      </c>
      <c r="W8" s="31">
        <v>5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48"/>
      <c r="AK8" s="90"/>
      <c r="AL8" s="31"/>
      <c r="AM8" s="93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20"/>
        <v>2</v>
      </c>
      <c r="BA8" s="28">
        <f t="shared" si="0"/>
        <v>1</v>
      </c>
      <c r="BB8" s="29">
        <f t="shared" si="0"/>
        <v>12</v>
      </c>
      <c r="BC8" s="29">
        <f t="shared" si="21"/>
        <v>13</v>
      </c>
      <c r="BD8" s="29">
        <f t="shared" si="1"/>
        <v>6</v>
      </c>
      <c r="BE8" s="29">
        <f t="shared" si="22"/>
        <v>19</v>
      </c>
      <c r="BF8" s="29">
        <f t="shared" si="2"/>
        <v>0</v>
      </c>
      <c r="BG8" s="29">
        <f t="shared" si="23"/>
        <v>19</v>
      </c>
      <c r="BH8" s="29">
        <f t="shared" si="3"/>
        <v>0</v>
      </c>
      <c r="BI8" s="29">
        <f t="shared" si="3"/>
        <v>1</v>
      </c>
      <c r="BJ8" s="29">
        <f t="shared" si="3"/>
        <v>0</v>
      </c>
      <c r="BK8" s="29">
        <f t="shared" si="24"/>
        <v>0</v>
      </c>
      <c r="BL8" s="29">
        <f t="shared" si="24"/>
        <v>0</v>
      </c>
      <c r="BM8" s="29">
        <f t="shared" si="25"/>
        <v>0</v>
      </c>
      <c r="BN8" s="29">
        <f t="shared" si="4"/>
        <v>0</v>
      </c>
      <c r="BO8" s="29">
        <f t="shared" si="4"/>
        <v>0</v>
      </c>
      <c r="BP8" s="29">
        <f t="shared" si="26"/>
        <v>0</v>
      </c>
      <c r="BQ8" s="29">
        <f t="shared" si="27"/>
        <v>0</v>
      </c>
      <c r="BR8" s="29">
        <f t="shared" si="27"/>
        <v>0</v>
      </c>
      <c r="BS8" s="29">
        <f t="shared" si="28"/>
        <v>0</v>
      </c>
      <c r="BT8" s="29">
        <f t="shared" si="5"/>
        <v>0</v>
      </c>
      <c r="BU8" s="30">
        <f t="shared" si="5"/>
        <v>0</v>
      </c>
      <c r="BV8" s="30">
        <f t="shared" si="29"/>
        <v>0</v>
      </c>
      <c r="BX8" s="28">
        <f t="shared" si="30"/>
        <v>1420</v>
      </c>
      <c r="BY8" s="29">
        <f t="shared" si="31"/>
        <v>10</v>
      </c>
      <c r="BZ8" s="29">
        <f t="shared" si="32"/>
        <v>0</v>
      </c>
      <c r="CA8" s="29">
        <f t="shared" si="33"/>
        <v>0</v>
      </c>
      <c r="CB8" s="29">
        <f t="shared" si="34"/>
        <v>0</v>
      </c>
      <c r="CC8" s="30">
        <f t="shared" si="35"/>
        <v>1430</v>
      </c>
      <c r="CD8" s="122">
        <f t="shared" si="6"/>
        <v>1283.3333333333333</v>
      </c>
      <c r="CE8" s="22">
        <f t="shared" si="36"/>
        <v>3</v>
      </c>
      <c r="CF8" s="122">
        <f t="shared" si="7"/>
        <v>1243.3333333333333</v>
      </c>
      <c r="CG8" s="22">
        <f t="shared" si="37"/>
        <v>4</v>
      </c>
      <c r="CH8" s="122">
        <f t="shared" si="8"/>
        <v>1203.3333333333333</v>
      </c>
      <c r="CI8" s="22">
        <f t="shared" si="38"/>
        <v>5</v>
      </c>
      <c r="CJ8" s="22">
        <f t="shared" si="9"/>
        <v>11.046736191579761</v>
      </c>
      <c r="CK8" s="22">
        <f t="shared" si="10"/>
        <v>11.046736191579761</v>
      </c>
      <c r="CM8" s="22">
        <f t="shared" si="11"/>
        <v>5.8823529411764701</v>
      </c>
      <c r="CN8" s="22">
        <f t="shared" si="12"/>
        <v>16.216216216216218</v>
      </c>
      <c r="CO8" s="22">
        <f t="shared" si="13"/>
        <v>7.3170731707317076</v>
      </c>
      <c r="CP8" s="22">
        <f t="shared" si="14"/>
        <v>0</v>
      </c>
      <c r="CQ8" s="22" t="e">
        <f t="shared" si="15"/>
        <v>#DIV/0!</v>
      </c>
      <c r="CR8" s="22">
        <f t="shared" si="15"/>
        <v>33.333333333333336</v>
      </c>
      <c r="CS8" s="22">
        <f t="shared" si="15"/>
        <v>0</v>
      </c>
      <c r="CT8" s="22" t="e">
        <f t="shared" si="15"/>
        <v>#DIV/0!</v>
      </c>
      <c r="CU8" s="22" t="e">
        <f t="shared" si="15"/>
        <v>#DIV/0!</v>
      </c>
      <c r="CV8" s="22" t="e">
        <f t="shared" si="16"/>
        <v>#DIV/0!</v>
      </c>
      <c r="CW8" s="22" t="e">
        <f t="shared" si="16"/>
        <v>#DIV/0!</v>
      </c>
      <c r="CX8" s="22" t="e">
        <f t="shared" si="16"/>
        <v>#DIV/0!</v>
      </c>
      <c r="CY8" s="22" t="e">
        <f t="shared" si="16"/>
        <v>#DIV/0!</v>
      </c>
      <c r="CZ8" s="22" t="e">
        <f t="shared" si="16"/>
        <v>#DIV/0!</v>
      </c>
      <c r="DA8" s="22" t="e">
        <f t="shared" si="17"/>
        <v>#DIV/0!</v>
      </c>
      <c r="DB8" s="22" t="e">
        <f t="shared" si="17"/>
        <v>#DIV/0!</v>
      </c>
      <c r="DC8" s="22" t="e">
        <f t="shared" si="17"/>
        <v>#DIV/0!</v>
      </c>
      <c r="DE8" s="22">
        <f t="shared" si="39"/>
        <v>1</v>
      </c>
      <c r="DF8" s="22">
        <f t="shared" si="39"/>
        <v>1</v>
      </c>
      <c r="DG8" s="22">
        <f t="shared" si="40"/>
        <v>1</v>
      </c>
      <c r="DH8" s="22">
        <f t="shared" si="41"/>
        <v>0</v>
      </c>
      <c r="DI8" s="22">
        <f t="shared" si="18"/>
        <v>0</v>
      </c>
      <c r="DJ8" s="22">
        <f t="shared" si="18"/>
        <v>1</v>
      </c>
      <c r="DK8" s="22">
        <f t="shared" si="18"/>
        <v>0</v>
      </c>
      <c r="DL8" s="22">
        <f t="shared" si="18"/>
        <v>0</v>
      </c>
      <c r="DM8" s="22">
        <f t="shared" si="18"/>
        <v>0</v>
      </c>
      <c r="DN8" s="22">
        <f t="shared" si="19"/>
        <v>0</v>
      </c>
      <c r="DO8" s="22">
        <f t="shared" si="42"/>
        <v>0</v>
      </c>
      <c r="DP8" s="22">
        <f t="shared" si="42"/>
        <v>0</v>
      </c>
      <c r="DQ8" s="22">
        <f t="shared" si="42"/>
        <v>0</v>
      </c>
      <c r="DR8" s="22">
        <f t="shared" si="43"/>
        <v>0</v>
      </c>
      <c r="DS8" s="22">
        <f t="shared" si="44"/>
        <v>0</v>
      </c>
    </row>
    <row r="9" spans="1:123" s="22" customFormat="1" ht="15.75" thickBot="1">
      <c r="A9" s="102" t="s">
        <v>226</v>
      </c>
      <c r="B9" s="95">
        <v>7</v>
      </c>
      <c r="C9" s="95" t="s">
        <v>233</v>
      </c>
      <c r="D9" s="80" t="s">
        <v>36</v>
      </c>
      <c r="E9" s="31"/>
      <c r="F9" s="31">
        <v>7</v>
      </c>
      <c r="G9" s="31">
        <v>4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48" t="s">
        <v>36</v>
      </c>
      <c r="U9" s="31"/>
      <c r="V9" s="31">
        <v>1</v>
      </c>
      <c r="W9" s="31">
        <v>3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48"/>
      <c r="AK9" s="90"/>
      <c r="AL9" s="31"/>
      <c r="AM9" s="83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20"/>
        <v>2</v>
      </c>
      <c r="BA9" s="28">
        <f t="shared" si="0"/>
        <v>0</v>
      </c>
      <c r="BB9" s="29">
        <f t="shared" si="0"/>
        <v>8</v>
      </c>
      <c r="BC9" s="29">
        <f t="shared" si="21"/>
        <v>8</v>
      </c>
      <c r="BD9" s="29">
        <f t="shared" si="1"/>
        <v>7</v>
      </c>
      <c r="BE9" s="29">
        <f t="shared" si="22"/>
        <v>15</v>
      </c>
      <c r="BF9" s="29">
        <f t="shared" si="2"/>
        <v>0</v>
      </c>
      <c r="BG9" s="29">
        <f t="shared" si="23"/>
        <v>15</v>
      </c>
      <c r="BH9" s="29">
        <f t="shared" si="3"/>
        <v>0</v>
      </c>
      <c r="BI9" s="29">
        <f t="shared" si="3"/>
        <v>0</v>
      </c>
      <c r="BJ9" s="29">
        <f t="shared" si="3"/>
        <v>0</v>
      </c>
      <c r="BK9" s="29">
        <f t="shared" si="24"/>
        <v>0</v>
      </c>
      <c r="BL9" s="29">
        <f t="shared" si="24"/>
        <v>0</v>
      </c>
      <c r="BM9" s="29">
        <f t="shared" si="25"/>
        <v>0</v>
      </c>
      <c r="BN9" s="29">
        <f t="shared" si="4"/>
        <v>0</v>
      </c>
      <c r="BO9" s="29">
        <f t="shared" si="4"/>
        <v>0</v>
      </c>
      <c r="BP9" s="29">
        <f t="shared" si="26"/>
        <v>0</v>
      </c>
      <c r="BQ9" s="29">
        <f t="shared" si="27"/>
        <v>0</v>
      </c>
      <c r="BR9" s="29">
        <f t="shared" si="27"/>
        <v>0</v>
      </c>
      <c r="BS9" s="29">
        <f t="shared" si="28"/>
        <v>0</v>
      </c>
      <c r="BT9" s="29">
        <f t="shared" si="5"/>
        <v>0</v>
      </c>
      <c r="BU9" s="30">
        <f t="shared" si="5"/>
        <v>0</v>
      </c>
      <c r="BV9" s="30">
        <f t="shared" si="29"/>
        <v>0</v>
      </c>
      <c r="BX9" s="28">
        <f t="shared" si="30"/>
        <v>1060</v>
      </c>
      <c r="BY9" s="29">
        <f t="shared" si="31"/>
        <v>0</v>
      </c>
      <c r="BZ9" s="29">
        <f t="shared" si="32"/>
        <v>0</v>
      </c>
      <c r="CA9" s="29">
        <f t="shared" si="33"/>
        <v>0</v>
      </c>
      <c r="CB9" s="29">
        <f t="shared" si="34"/>
        <v>0</v>
      </c>
      <c r="CC9" s="30">
        <f t="shared" si="35"/>
        <v>1060</v>
      </c>
      <c r="CD9" s="122">
        <f t="shared" si="6"/>
        <v>913.33333333333337</v>
      </c>
      <c r="CE9" s="22">
        <f t="shared" si="36"/>
        <v>3</v>
      </c>
      <c r="CF9" s="122">
        <f t="shared" si="7"/>
        <v>873.33333333333337</v>
      </c>
      <c r="CG9" s="22">
        <f t="shared" si="37"/>
        <v>4</v>
      </c>
      <c r="CH9" s="122">
        <f t="shared" si="8"/>
        <v>833.33333333333337</v>
      </c>
      <c r="CI9" s="22">
        <f t="shared" si="38"/>
        <v>5</v>
      </c>
      <c r="CJ9" s="22">
        <f t="shared" si="9"/>
        <v>8.1884897643877945</v>
      </c>
      <c r="CK9" s="22">
        <f t="shared" si="10"/>
        <v>8.1884897643877945</v>
      </c>
      <c r="CM9" s="22">
        <f t="shared" si="11"/>
        <v>0</v>
      </c>
      <c r="CN9" s="22">
        <f t="shared" si="12"/>
        <v>10.810810810810811</v>
      </c>
      <c r="CO9" s="22">
        <f t="shared" si="13"/>
        <v>8.536585365853659</v>
      </c>
      <c r="CP9" s="22">
        <f t="shared" si="14"/>
        <v>0</v>
      </c>
      <c r="CQ9" s="22" t="e">
        <f t="shared" si="15"/>
        <v>#DIV/0!</v>
      </c>
      <c r="CR9" s="22">
        <f t="shared" si="15"/>
        <v>0</v>
      </c>
      <c r="CS9" s="22">
        <f t="shared" si="15"/>
        <v>0</v>
      </c>
      <c r="CT9" s="22" t="e">
        <f t="shared" si="15"/>
        <v>#DIV/0!</v>
      </c>
      <c r="CU9" s="22" t="e">
        <f t="shared" si="15"/>
        <v>#DIV/0!</v>
      </c>
      <c r="CV9" s="22" t="e">
        <f t="shared" si="16"/>
        <v>#DIV/0!</v>
      </c>
      <c r="CW9" s="22" t="e">
        <f t="shared" si="16"/>
        <v>#DIV/0!</v>
      </c>
      <c r="CX9" s="22" t="e">
        <f t="shared" si="16"/>
        <v>#DIV/0!</v>
      </c>
      <c r="CY9" s="22" t="e">
        <f t="shared" si="16"/>
        <v>#DIV/0!</v>
      </c>
      <c r="CZ9" s="22" t="e">
        <f t="shared" si="16"/>
        <v>#DIV/0!</v>
      </c>
      <c r="DA9" s="22" t="e">
        <f t="shared" si="17"/>
        <v>#DIV/0!</v>
      </c>
      <c r="DB9" s="22" t="e">
        <f t="shared" si="17"/>
        <v>#DIV/0!</v>
      </c>
      <c r="DC9" s="22" t="e">
        <f t="shared" si="17"/>
        <v>#DIV/0!</v>
      </c>
      <c r="DE9" s="22">
        <f t="shared" si="39"/>
        <v>0</v>
      </c>
      <c r="DF9" s="22">
        <f t="shared" si="39"/>
        <v>1</v>
      </c>
      <c r="DG9" s="22">
        <f t="shared" si="40"/>
        <v>1</v>
      </c>
      <c r="DH9" s="22">
        <f t="shared" si="41"/>
        <v>0</v>
      </c>
      <c r="DI9" s="22">
        <f t="shared" si="18"/>
        <v>0</v>
      </c>
      <c r="DJ9" s="22">
        <f t="shared" si="18"/>
        <v>0</v>
      </c>
      <c r="DK9" s="22">
        <f t="shared" si="18"/>
        <v>0</v>
      </c>
      <c r="DL9" s="22">
        <f t="shared" si="18"/>
        <v>0</v>
      </c>
      <c r="DM9" s="22">
        <f t="shared" si="18"/>
        <v>0</v>
      </c>
      <c r="DN9" s="22">
        <f t="shared" si="19"/>
        <v>0</v>
      </c>
      <c r="DO9" s="22">
        <f t="shared" si="42"/>
        <v>0</v>
      </c>
      <c r="DP9" s="22">
        <f t="shared" si="42"/>
        <v>0</v>
      </c>
      <c r="DQ9" s="22">
        <f t="shared" si="42"/>
        <v>0</v>
      </c>
      <c r="DR9" s="22">
        <f t="shared" si="43"/>
        <v>0</v>
      </c>
      <c r="DS9" s="22">
        <f t="shared" si="44"/>
        <v>0</v>
      </c>
    </row>
    <row r="10" spans="1:123" s="22" customFormat="1" ht="15.75" thickBot="1">
      <c r="A10" s="102" t="s">
        <v>226</v>
      </c>
      <c r="B10" s="95">
        <v>8</v>
      </c>
      <c r="C10" s="95" t="s">
        <v>234</v>
      </c>
      <c r="D10" s="80" t="s">
        <v>36</v>
      </c>
      <c r="E10" s="31"/>
      <c r="F10" s="31">
        <v>5</v>
      </c>
      <c r="G10" s="31">
        <v>3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48" t="s">
        <v>36</v>
      </c>
      <c r="U10" s="31"/>
      <c r="V10" s="31"/>
      <c r="W10" s="31">
        <v>4</v>
      </c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48"/>
      <c r="AK10" s="90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20"/>
        <v>2</v>
      </c>
      <c r="BA10" s="28">
        <f t="shared" si="0"/>
        <v>0</v>
      </c>
      <c r="BB10" s="29">
        <f t="shared" si="0"/>
        <v>5</v>
      </c>
      <c r="BC10" s="29">
        <f t="shared" si="21"/>
        <v>5</v>
      </c>
      <c r="BD10" s="29">
        <f t="shared" si="1"/>
        <v>7</v>
      </c>
      <c r="BE10" s="29">
        <f t="shared" si="22"/>
        <v>12</v>
      </c>
      <c r="BF10" s="29">
        <f t="shared" si="2"/>
        <v>0</v>
      </c>
      <c r="BG10" s="29">
        <f t="shared" si="23"/>
        <v>12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24"/>
        <v>0</v>
      </c>
      <c r="BL10" s="29">
        <f t="shared" si="24"/>
        <v>0</v>
      </c>
      <c r="BM10" s="29">
        <f t="shared" si="25"/>
        <v>0</v>
      </c>
      <c r="BN10" s="29">
        <f t="shared" si="4"/>
        <v>0</v>
      </c>
      <c r="BO10" s="29">
        <f t="shared" si="4"/>
        <v>0</v>
      </c>
      <c r="BP10" s="29">
        <f t="shared" si="26"/>
        <v>0</v>
      </c>
      <c r="BQ10" s="29">
        <f t="shared" si="27"/>
        <v>0</v>
      </c>
      <c r="BR10" s="29">
        <f t="shared" si="27"/>
        <v>0</v>
      </c>
      <c r="BS10" s="29">
        <f t="shared" si="28"/>
        <v>0</v>
      </c>
      <c r="BT10" s="29">
        <f t="shared" si="5"/>
        <v>0</v>
      </c>
      <c r="BU10" s="30">
        <f t="shared" si="5"/>
        <v>0</v>
      </c>
      <c r="BV10" s="30">
        <f t="shared" si="29"/>
        <v>0</v>
      </c>
      <c r="BX10" s="28">
        <f t="shared" si="30"/>
        <v>820</v>
      </c>
      <c r="BY10" s="29">
        <f t="shared" si="31"/>
        <v>0</v>
      </c>
      <c r="BZ10" s="29">
        <f t="shared" si="32"/>
        <v>0</v>
      </c>
      <c r="CA10" s="29">
        <f t="shared" si="33"/>
        <v>0</v>
      </c>
      <c r="CB10" s="29">
        <f t="shared" si="34"/>
        <v>0</v>
      </c>
      <c r="CC10" s="30">
        <f t="shared" si="35"/>
        <v>820</v>
      </c>
      <c r="CD10" s="122">
        <f t="shared" si="6"/>
        <v>673.33333333333337</v>
      </c>
      <c r="CE10" s="22">
        <f t="shared" si="36"/>
        <v>3</v>
      </c>
      <c r="CF10" s="122">
        <f t="shared" si="7"/>
        <v>633.33333333333337</v>
      </c>
      <c r="CG10" s="22">
        <f t="shared" si="37"/>
        <v>4</v>
      </c>
      <c r="CH10" s="122">
        <f t="shared" si="8"/>
        <v>593.33333333333337</v>
      </c>
      <c r="CI10" s="22">
        <f t="shared" si="38"/>
        <v>5</v>
      </c>
      <c r="CJ10" s="22">
        <f t="shared" si="9"/>
        <v>6.3344920818848971</v>
      </c>
      <c r="CK10" s="22">
        <f t="shared" si="10"/>
        <v>6.3344920818848971</v>
      </c>
      <c r="CM10" s="22">
        <f t="shared" si="11"/>
        <v>0</v>
      </c>
      <c r="CN10" s="22">
        <f t="shared" si="12"/>
        <v>6.756756756756757</v>
      </c>
      <c r="CO10" s="22">
        <f t="shared" si="13"/>
        <v>8.536585365853659</v>
      </c>
      <c r="CP10" s="22">
        <f t="shared" si="14"/>
        <v>0</v>
      </c>
      <c r="CQ10" s="22" t="e">
        <f t="shared" si="15"/>
        <v>#DIV/0!</v>
      </c>
      <c r="CR10" s="22">
        <f t="shared" si="15"/>
        <v>0</v>
      </c>
      <c r="CS10" s="22">
        <f t="shared" si="15"/>
        <v>0</v>
      </c>
      <c r="CT10" s="22" t="e">
        <f t="shared" si="15"/>
        <v>#DIV/0!</v>
      </c>
      <c r="CU10" s="22" t="e">
        <f t="shared" si="15"/>
        <v>#DIV/0!</v>
      </c>
      <c r="CV10" s="22" t="e">
        <f t="shared" si="16"/>
        <v>#DIV/0!</v>
      </c>
      <c r="CW10" s="22" t="e">
        <f t="shared" si="16"/>
        <v>#DIV/0!</v>
      </c>
      <c r="CX10" s="22" t="e">
        <f t="shared" si="16"/>
        <v>#DIV/0!</v>
      </c>
      <c r="CY10" s="22" t="e">
        <f t="shared" si="16"/>
        <v>#DIV/0!</v>
      </c>
      <c r="CZ10" s="22" t="e">
        <f t="shared" si="16"/>
        <v>#DIV/0!</v>
      </c>
      <c r="DA10" s="22" t="e">
        <f t="shared" si="17"/>
        <v>#DIV/0!</v>
      </c>
      <c r="DB10" s="22" t="e">
        <f t="shared" si="17"/>
        <v>#DIV/0!</v>
      </c>
      <c r="DC10" s="22" t="e">
        <f t="shared" si="17"/>
        <v>#DIV/0!</v>
      </c>
      <c r="DE10" s="22">
        <f t="shared" si="39"/>
        <v>0</v>
      </c>
      <c r="DF10" s="22">
        <f t="shared" si="39"/>
        <v>1</v>
      </c>
      <c r="DG10" s="22">
        <f t="shared" si="40"/>
        <v>1</v>
      </c>
      <c r="DH10" s="22">
        <f t="shared" si="41"/>
        <v>0</v>
      </c>
      <c r="DI10" s="22">
        <f t="shared" si="18"/>
        <v>0</v>
      </c>
      <c r="DJ10" s="22">
        <f t="shared" si="18"/>
        <v>0</v>
      </c>
      <c r="DK10" s="22">
        <f t="shared" si="18"/>
        <v>0</v>
      </c>
      <c r="DL10" s="22">
        <f t="shared" si="18"/>
        <v>0</v>
      </c>
      <c r="DM10" s="22">
        <f t="shared" si="18"/>
        <v>0</v>
      </c>
      <c r="DN10" s="22">
        <f t="shared" si="19"/>
        <v>0</v>
      </c>
      <c r="DO10" s="22">
        <f t="shared" si="42"/>
        <v>0</v>
      </c>
      <c r="DP10" s="22">
        <f t="shared" si="42"/>
        <v>0</v>
      </c>
      <c r="DQ10" s="22">
        <f t="shared" si="42"/>
        <v>0</v>
      </c>
      <c r="DR10" s="22">
        <f t="shared" si="43"/>
        <v>0</v>
      </c>
      <c r="DS10" s="22">
        <f t="shared" si="44"/>
        <v>0</v>
      </c>
    </row>
    <row r="11" spans="1:123" s="22" customFormat="1" ht="15.75" thickBot="1">
      <c r="A11" s="102" t="s">
        <v>226</v>
      </c>
      <c r="B11" s="95">
        <v>9</v>
      </c>
      <c r="C11" s="95" t="s">
        <v>235</v>
      </c>
      <c r="D11" s="80" t="s">
        <v>36</v>
      </c>
      <c r="E11" s="31"/>
      <c r="F11" s="31">
        <v>1</v>
      </c>
      <c r="G11" s="31"/>
      <c r="H11" s="31">
        <v>2</v>
      </c>
      <c r="I11" s="31"/>
      <c r="J11" s="31">
        <v>1</v>
      </c>
      <c r="K11" s="31"/>
      <c r="L11" s="31"/>
      <c r="M11" s="31"/>
      <c r="N11" s="31"/>
      <c r="O11" s="31"/>
      <c r="P11" s="31"/>
      <c r="Q11" s="31"/>
      <c r="R11" s="31"/>
      <c r="S11" s="31"/>
      <c r="T11" s="48" t="s">
        <v>36</v>
      </c>
      <c r="U11" s="31">
        <v>1</v>
      </c>
      <c r="V11" s="31"/>
      <c r="W11" s="31">
        <v>1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48"/>
      <c r="AK11" s="90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20"/>
        <v>2</v>
      </c>
      <c r="BA11" s="28">
        <f t="shared" si="0"/>
        <v>1</v>
      </c>
      <c r="BB11" s="29">
        <f t="shared" si="0"/>
        <v>1</v>
      </c>
      <c r="BC11" s="29">
        <f t="shared" si="21"/>
        <v>2</v>
      </c>
      <c r="BD11" s="29">
        <f t="shared" si="1"/>
        <v>1</v>
      </c>
      <c r="BE11" s="29">
        <f t="shared" si="22"/>
        <v>3</v>
      </c>
      <c r="BF11" s="29">
        <f t="shared" si="2"/>
        <v>2</v>
      </c>
      <c r="BG11" s="29">
        <f t="shared" si="23"/>
        <v>5</v>
      </c>
      <c r="BH11" s="29">
        <f t="shared" si="3"/>
        <v>0</v>
      </c>
      <c r="BI11" s="29">
        <f t="shared" si="3"/>
        <v>1</v>
      </c>
      <c r="BJ11" s="29">
        <f t="shared" si="3"/>
        <v>0</v>
      </c>
      <c r="BK11" s="29">
        <f t="shared" si="24"/>
        <v>0</v>
      </c>
      <c r="BL11" s="29">
        <f t="shared" si="24"/>
        <v>0</v>
      </c>
      <c r="BM11" s="29">
        <f t="shared" si="25"/>
        <v>0</v>
      </c>
      <c r="BN11" s="29">
        <f t="shared" si="4"/>
        <v>0</v>
      </c>
      <c r="BO11" s="29">
        <f t="shared" si="4"/>
        <v>0</v>
      </c>
      <c r="BP11" s="29">
        <f t="shared" si="26"/>
        <v>0</v>
      </c>
      <c r="BQ11" s="29">
        <f t="shared" si="27"/>
        <v>0</v>
      </c>
      <c r="BR11" s="29">
        <f t="shared" si="27"/>
        <v>0</v>
      </c>
      <c r="BS11" s="29">
        <f t="shared" si="28"/>
        <v>0</v>
      </c>
      <c r="BT11" s="29">
        <f t="shared" si="5"/>
        <v>0</v>
      </c>
      <c r="BU11" s="30">
        <f t="shared" si="5"/>
        <v>0</v>
      </c>
      <c r="BV11" s="30">
        <f t="shared" si="29"/>
        <v>0</v>
      </c>
      <c r="BX11" s="28">
        <f t="shared" si="30"/>
        <v>320</v>
      </c>
      <c r="BY11" s="29">
        <f t="shared" si="31"/>
        <v>10</v>
      </c>
      <c r="BZ11" s="29">
        <f t="shared" si="32"/>
        <v>0</v>
      </c>
      <c r="CA11" s="29">
        <f t="shared" si="33"/>
        <v>0</v>
      </c>
      <c r="CB11" s="29">
        <f t="shared" si="34"/>
        <v>0</v>
      </c>
      <c r="CC11" s="30">
        <f t="shared" si="35"/>
        <v>330</v>
      </c>
      <c r="CD11" s="122">
        <f t="shared" si="6"/>
        <v>183.33333333333334</v>
      </c>
      <c r="CE11" s="22">
        <f t="shared" si="36"/>
        <v>3</v>
      </c>
      <c r="CF11" s="122">
        <f t="shared" si="7"/>
        <v>143.33333333333334</v>
      </c>
      <c r="CG11" s="22">
        <f t="shared" si="37"/>
        <v>4</v>
      </c>
      <c r="CH11" s="122">
        <f t="shared" si="8"/>
        <v>103.33333333333334</v>
      </c>
      <c r="CI11" s="22">
        <f t="shared" si="38"/>
        <v>5</v>
      </c>
      <c r="CJ11" s="22">
        <f t="shared" si="9"/>
        <v>2.5492468134414832</v>
      </c>
      <c r="CK11" s="22">
        <f t="shared" si="10"/>
        <v>2.5492468134414832</v>
      </c>
      <c r="CM11" s="22">
        <f t="shared" si="11"/>
        <v>5.8823529411764701</v>
      </c>
      <c r="CN11" s="22">
        <f t="shared" si="12"/>
        <v>1.3513513513513513</v>
      </c>
      <c r="CO11" s="22">
        <f t="shared" si="13"/>
        <v>1.2195121951219512</v>
      </c>
      <c r="CP11" s="22">
        <f t="shared" si="14"/>
        <v>22.222222222222221</v>
      </c>
      <c r="CQ11" s="22" t="e">
        <f t="shared" si="15"/>
        <v>#DIV/0!</v>
      </c>
      <c r="CR11" s="22">
        <f t="shared" si="15"/>
        <v>33.333333333333336</v>
      </c>
      <c r="CS11" s="22">
        <f t="shared" si="15"/>
        <v>0</v>
      </c>
      <c r="CT11" s="22" t="e">
        <f t="shared" si="15"/>
        <v>#DIV/0!</v>
      </c>
      <c r="CU11" s="22" t="e">
        <f t="shared" si="15"/>
        <v>#DIV/0!</v>
      </c>
      <c r="CV11" s="22" t="e">
        <f t="shared" si="16"/>
        <v>#DIV/0!</v>
      </c>
      <c r="CW11" s="22" t="e">
        <f t="shared" si="16"/>
        <v>#DIV/0!</v>
      </c>
      <c r="CX11" s="22" t="e">
        <f t="shared" si="16"/>
        <v>#DIV/0!</v>
      </c>
      <c r="CY11" s="22" t="e">
        <f t="shared" si="16"/>
        <v>#DIV/0!</v>
      </c>
      <c r="CZ11" s="22" t="e">
        <f t="shared" si="16"/>
        <v>#DIV/0!</v>
      </c>
      <c r="DA11" s="22" t="e">
        <f t="shared" si="17"/>
        <v>#DIV/0!</v>
      </c>
      <c r="DB11" s="22" t="e">
        <f t="shared" si="17"/>
        <v>#DIV/0!</v>
      </c>
      <c r="DC11" s="22" t="e">
        <f t="shared" si="17"/>
        <v>#DIV/0!</v>
      </c>
      <c r="DE11" s="22">
        <f t="shared" si="39"/>
        <v>1</v>
      </c>
      <c r="DF11" s="22">
        <f t="shared" si="39"/>
        <v>1</v>
      </c>
      <c r="DG11" s="22">
        <f t="shared" si="40"/>
        <v>1</v>
      </c>
      <c r="DH11" s="22">
        <f t="shared" si="41"/>
        <v>1</v>
      </c>
      <c r="DI11" s="22">
        <f t="shared" si="18"/>
        <v>0</v>
      </c>
      <c r="DJ11" s="22">
        <f t="shared" si="18"/>
        <v>1</v>
      </c>
      <c r="DK11" s="22">
        <f t="shared" si="18"/>
        <v>0</v>
      </c>
      <c r="DL11" s="22">
        <f t="shared" si="18"/>
        <v>0</v>
      </c>
      <c r="DM11" s="22">
        <f t="shared" si="18"/>
        <v>0</v>
      </c>
      <c r="DN11" s="22">
        <f t="shared" si="19"/>
        <v>0</v>
      </c>
      <c r="DO11" s="22">
        <f t="shared" si="42"/>
        <v>0</v>
      </c>
      <c r="DP11" s="22">
        <f t="shared" si="42"/>
        <v>0</v>
      </c>
      <c r="DQ11" s="22">
        <f t="shared" si="42"/>
        <v>0</v>
      </c>
      <c r="DR11" s="22">
        <f t="shared" si="43"/>
        <v>0</v>
      </c>
      <c r="DS11" s="22">
        <f t="shared" si="44"/>
        <v>0</v>
      </c>
    </row>
    <row r="12" spans="1:123" s="22" customFormat="1" ht="15.75" thickBot="1">
      <c r="A12" s="102" t="s">
        <v>226</v>
      </c>
      <c r="B12" s="95">
        <v>10</v>
      </c>
      <c r="C12" s="95" t="s">
        <v>236</v>
      </c>
      <c r="D12" s="80" t="s">
        <v>36</v>
      </c>
      <c r="E12" s="31"/>
      <c r="F12" s="31">
        <v>4</v>
      </c>
      <c r="G12" s="31">
        <v>3</v>
      </c>
      <c r="H12" s="31"/>
      <c r="I12" s="31"/>
      <c r="J12" s="31">
        <v>1</v>
      </c>
      <c r="K12" s="31"/>
      <c r="L12" s="31"/>
      <c r="M12" s="31"/>
      <c r="N12" s="31"/>
      <c r="O12" s="31"/>
      <c r="P12" s="31"/>
      <c r="Q12" s="31"/>
      <c r="R12" s="31"/>
      <c r="S12" s="31"/>
      <c r="T12" s="48" t="s">
        <v>36</v>
      </c>
      <c r="U12" s="31"/>
      <c r="V12" s="31">
        <v>1</v>
      </c>
      <c r="W12" s="31">
        <v>5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48"/>
      <c r="AK12" s="90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20"/>
        <v>2</v>
      </c>
      <c r="BA12" s="28">
        <f t="shared" si="0"/>
        <v>0</v>
      </c>
      <c r="BB12" s="29">
        <f t="shared" si="0"/>
        <v>5</v>
      </c>
      <c r="BC12" s="29">
        <f t="shared" si="21"/>
        <v>5</v>
      </c>
      <c r="BD12" s="29">
        <f t="shared" si="1"/>
        <v>8</v>
      </c>
      <c r="BE12" s="29">
        <f t="shared" si="22"/>
        <v>13</v>
      </c>
      <c r="BF12" s="29">
        <f t="shared" si="2"/>
        <v>0</v>
      </c>
      <c r="BG12" s="29">
        <f t="shared" si="23"/>
        <v>13</v>
      </c>
      <c r="BH12" s="29">
        <f t="shared" si="3"/>
        <v>0</v>
      </c>
      <c r="BI12" s="29">
        <f t="shared" si="3"/>
        <v>1</v>
      </c>
      <c r="BJ12" s="29">
        <f t="shared" si="3"/>
        <v>0</v>
      </c>
      <c r="BK12" s="29">
        <f t="shared" si="24"/>
        <v>0</v>
      </c>
      <c r="BL12" s="29">
        <f t="shared" si="24"/>
        <v>0</v>
      </c>
      <c r="BM12" s="29">
        <f t="shared" si="25"/>
        <v>0</v>
      </c>
      <c r="BN12" s="29">
        <f t="shared" si="4"/>
        <v>0</v>
      </c>
      <c r="BO12" s="29">
        <f t="shared" si="4"/>
        <v>0</v>
      </c>
      <c r="BP12" s="29">
        <f t="shared" si="26"/>
        <v>0</v>
      </c>
      <c r="BQ12" s="29">
        <f t="shared" si="27"/>
        <v>0</v>
      </c>
      <c r="BR12" s="29">
        <f t="shared" si="27"/>
        <v>0</v>
      </c>
      <c r="BS12" s="29">
        <f t="shared" si="28"/>
        <v>0</v>
      </c>
      <c r="BT12" s="29">
        <f t="shared" si="5"/>
        <v>0</v>
      </c>
      <c r="BU12" s="30">
        <f t="shared" si="5"/>
        <v>0</v>
      </c>
      <c r="BV12" s="30">
        <f t="shared" si="29"/>
        <v>0</v>
      </c>
      <c r="BX12" s="28">
        <f t="shared" si="30"/>
        <v>880</v>
      </c>
      <c r="BY12" s="29">
        <f t="shared" si="31"/>
        <v>10</v>
      </c>
      <c r="BZ12" s="29">
        <f t="shared" si="32"/>
        <v>0</v>
      </c>
      <c r="CA12" s="29">
        <f t="shared" si="33"/>
        <v>0</v>
      </c>
      <c r="CB12" s="29">
        <f t="shared" si="34"/>
        <v>0</v>
      </c>
      <c r="CC12" s="30">
        <f t="shared" si="35"/>
        <v>890</v>
      </c>
      <c r="CD12" s="122">
        <f t="shared" si="6"/>
        <v>743.33333333333337</v>
      </c>
      <c r="CE12" s="22">
        <f t="shared" si="36"/>
        <v>3</v>
      </c>
      <c r="CF12" s="122">
        <f t="shared" si="7"/>
        <v>703.33333333333337</v>
      </c>
      <c r="CG12" s="22">
        <f t="shared" si="37"/>
        <v>4</v>
      </c>
      <c r="CH12" s="122">
        <f t="shared" si="8"/>
        <v>663.33333333333337</v>
      </c>
      <c r="CI12" s="22">
        <f t="shared" si="38"/>
        <v>5</v>
      </c>
      <c r="CJ12" s="22">
        <f t="shared" si="9"/>
        <v>6.875241405948243</v>
      </c>
      <c r="CK12" s="22">
        <f t="shared" si="10"/>
        <v>6.875241405948243</v>
      </c>
      <c r="CM12" s="22">
        <f t="shared" si="11"/>
        <v>0</v>
      </c>
      <c r="CN12" s="22">
        <f t="shared" si="12"/>
        <v>6.756756756756757</v>
      </c>
      <c r="CO12" s="22">
        <f t="shared" si="13"/>
        <v>9.7560975609756095</v>
      </c>
      <c r="CP12" s="22">
        <f t="shared" si="14"/>
        <v>0</v>
      </c>
      <c r="CQ12" s="22" t="e">
        <f t="shared" si="15"/>
        <v>#DIV/0!</v>
      </c>
      <c r="CR12" s="22">
        <f t="shared" si="15"/>
        <v>33.333333333333336</v>
      </c>
      <c r="CS12" s="22">
        <f t="shared" si="15"/>
        <v>0</v>
      </c>
      <c r="CT12" s="22" t="e">
        <f t="shared" si="15"/>
        <v>#DIV/0!</v>
      </c>
      <c r="CU12" s="22" t="e">
        <f t="shared" si="15"/>
        <v>#DIV/0!</v>
      </c>
      <c r="CV12" s="22" t="e">
        <f t="shared" si="16"/>
        <v>#DIV/0!</v>
      </c>
      <c r="CW12" s="22" t="e">
        <f t="shared" si="16"/>
        <v>#DIV/0!</v>
      </c>
      <c r="CX12" s="22" t="e">
        <f t="shared" si="16"/>
        <v>#DIV/0!</v>
      </c>
      <c r="CY12" s="22" t="e">
        <f t="shared" si="16"/>
        <v>#DIV/0!</v>
      </c>
      <c r="CZ12" s="22" t="e">
        <f t="shared" si="16"/>
        <v>#DIV/0!</v>
      </c>
      <c r="DA12" s="22" t="e">
        <f t="shared" si="17"/>
        <v>#DIV/0!</v>
      </c>
      <c r="DB12" s="22" t="e">
        <f t="shared" si="17"/>
        <v>#DIV/0!</v>
      </c>
      <c r="DC12" s="22" t="e">
        <f t="shared" si="17"/>
        <v>#DIV/0!</v>
      </c>
      <c r="DE12" s="22">
        <f t="shared" si="39"/>
        <v>0</v>
      </c>
      <c r="DF12" s="22">
        <f t="shared" si="39"/>
        <v>1</v>
      </c>
      <c r="DG12" s="22">
        <f t="shared" si="40"/>
        <v>1</v>
      </c>
      <c r="DH12" s="22">
        <f t="shared" si="41"/>
        <v>0</v>
      </c>
      <c r="DI12" s="22">
        <f t="shared" si="18"/>
        <v>0</v>
      </c>
      <c r="DJ12" s="22">
        <f t="shared" si="18"/>
        <v>1</v>
      </c>
      <c r="DK12" s="22">
        <f t="shared" si="18"/>
        <v>0</v>
      </c>
      <c r="DL12" s="22">
        <f t="shared" si="18"/>
        <v>0</v>
      </c>
      <c r="DM12" s="22">
        <f t="shared" si="18"/>
        <v>0</v>
      </c>
      <c r="DN12" s="22">
        <f t="shared" si="19"/>
        <v>0</v>
      </c>
      <c r="DO12" s="22">
        <f t="shared" si="42"/>
        <v>0</v>
      </c>
      <c r="DP12" s="22">
        <f t="shared" si="42"/>
        <v>0</v>
      </c>
      <c r="DQ12" s="22">
        <f t="shared" si="42"/>
        <v>0</v>
      </c>
      <c r="DR12" s="22">
        <f t="shared" si="43"/>
        <v>0</v>
      </c>
      <c r="DS12" s="22">
        <f t="shared" si="44"/>
        <v>0</v>
      </c>
    </row>
    <row r="13" spans="1:123" s="22" customFormat="1" ht="15.75" thickBot="1">
      <c r="A13" s="102" t="s">
        <v>226</v>
      </c>
      <c r="B13" s="95">
        <v>11</v>
      </c>
      <c r="C13" s="95" t="s">
        <v>237</v>
      </c>
      <c r="D13" s="80" t="s">
        <v>36</v>
      </c>
      <c r="E13" s="31"/>
      <c r="F13" s="31">
        <v>3</v>
      </c>
      <c r="G13" s="31">
        <v>1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48" t="s">
        <v>36</v>
      </c>
      <c r="U13" s="31"/>
      <c r="V13" s="31">
        <v>1</v>
      </c>
      <c r="W13" s="31">
        <v>1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48"/>
      <c r="AK13" s="90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20"/>
        <v>2</v>
      </c>
      <c r="BA13" s="28">
        <f t="shared" si="0"/>
        <v>0</v>
      </c>
      <c r="BB13" s="29">
        <f t="shared" si="0"/>
        <v>4</v>
      </c>
      <c r="BC13" s="29">
        <f t="shared" si="21"/>
        <v>4</v>
      </c>
      <c r="BD13" s="29">
        <f t="shared" si="1"/>
        <v>2</v>
      </c>
      <c r="BE13" s="29">
        <f t="shared" si="22"/>
        <v>6</v>
      </c>
      <c r="BF13" s="29">
        <f t="shared" si="2"/>
        <v>0</v>
      </c>
      <c r="BG13" s="29">
        <f t="shared" si="23"/>
        <v>6</v>
      </c>
      <c r="BH13" s="29">
        <f t="shared" si="3"/>
        <v>0</v>
      </c>
      <c r="BI13" s="29">
        <f t="shared" si="3"/>
        <v>0</v>
      </c>
      <c r="BJ13" s="29">
        <f t="shared" si="3"/>
        <v>0</v>
      </c>
      <c r="BK13" s="29">
        <f t="shared" si="24"/>
        <v>0</v>
      </c>
      <c r="BL13" s="29">
        <f t="shared" si="24"/>
        <v>0</v>
      </c>
      <c r="BM13" s="29">
        <f t="shared" si="25"/>
        <v>0</v>
      </c>
      <c r="BN13" s="29">
        <f t="shared" si="4"/>
        <v>0</v>
      </c>
      <c r="BO13" s="29">
        <f t="shared" si="4"/>
        <v>0</v>
      </c>
      <c r="BP13" s="29">
        <f t="shared" si="26"/>
        <v>0</v>
      </c>
      <c r="BQ13" s="29">
        <f t="shared" si="27"/>
        <v>0</v>
      </c>
      <c r="BR13" s="29">
        <f t="shared" si="27"/>
        <v>0</v>
      </c>
      <c r="BS13" s="29">
        <f t="shared" si="28"/>
        <v>0</v>
      </c>
      <c r="BT13" s="29">
        <f t="shared" si="5"/>
        <v>0</v>
      </c>
      <c r="BU13" s="30">
        <f t="shared" si="5"/>
        <v>0</v>
      </c>
      <c r="BV13" s="30">
        <f t="shared" si="29"/>
        <v>0</v>
      </c>
      <c r="BX13" s="28">
        <f t="shared" si="30"/>
        <v>440</v>
      </c>
      <c r="BY13" s="29">
        <f t="shared" si="31"/>
        <v>0</v>
      </c>
      <c r="BZ13" s="29">
        <f t="shared" si="32"/>
        <v>0</v>
      </c>
      <c r="CA13" s="29">
        <f t="shared" si="33"/>
        <v>0</v>
      </c>
      <c r="CB13" s="29">
        <f t="shared" si="34"/>
        <v>0</v>
      </c>
      <c r="CC13" s="30">
        <f t="shared" si="35"/>
        <v>440</v>
      </c>
      <c r="CD13" s="122">
        <f t="shared" si="6"/>
        <v>293.33333333333337</v>
      </c>
      <c r="CE13" s="22">
        <f t="shared" si="36"/>
        <v>3</v>
      </c>
      <c r="CF13" s="122">
        <f t="shared" si="7"/>
        <v>253.33333333333334</v>
      </c>
      <c r="CG13" s="22">
        <f t="shared" si="37"/>
        <v>4</v>
      </c>
      <c r="CH13" s="122">
        <f t="shared" si="8"/>
        <v>213.33333333333334</v>
      </c>
      <c r="CI13" s="22">
        <f t="shared" si="38"/>
        <v>5</v>
      </c>
      <c r="CJ13" s="22">
        <f t="shared" si="9"/>
        <v>3.3989957512553111</v>
      </c>
      <c r="CK13" s="22">
        <f t="shared" si="10"/>
        <v>3.3989957512553111</v>
      </c>
      <c r="CM13" s="22">
        <f t="shared" si="11"/>
        <v>0</v>
      </c>
      <c r="CN13" s="22">
        <f t="shared" si="12"/>
        <v>5.4054054054054053</v>
      </c>
      <c r="CO13" s="22">
        <f t="shared" si="13"/>
        <v>2.4390243902439024</v>
      </c>
      <c r="CP13" s="22">
        <f t="shared" si="14"/>
        <v>0</v>
      </c>
      <c r="CQ13" s="22" t="e">
        <f t="shared" si="15"/>
        <v>#DIV/0!</v>
      </c>
      <c r="CR13" s="22">
        <f t="shared" si="15"/>
        <v>0</v>
      </c>
      <c r="CS13" s="22">
        <f t="shared" si="15"/>
        <v>0</v>
      </c>
      <c r="CT13" s="22" t="e">
        <f t="shared" si="15"/>
        <v>#DIV/0!</v>
      </c>
      <c r="CU13" s="22" t="e">
        <f t="shared" si="15"/>
        <v>#DIV/0!</v>
      </c>
      <c r="CV13" s="22" t="e">
        <f t="shared" si="16"/>
        <v>#DIV/0!</v>
      </c>
      <c r="CW13" s="22" t="e">
        <f t="shared" si="16"/>
        <v>#DIV/0!</v>
      </c>
      <c r="CX13" s="22" t="e">
        <f t="shared" si="16"/>
        <v>#DIV/0!</v>
      </c>
      <c r="CY13" s="22" t="e">
        <f t="shared" si="16"/>
        <v>#DIV/0!</v>
      </c>
      <c r="CZ13" s="22" t="e">
        <f t="shared" si="16"/>
        <v>#DIV/0!</v>
      </c>
      <c r="DA13" s="22" t="e">
        <f t="shared" si="17"/>
        <v>#DIV/0!</v>
      </c>
      <c r="DB13" s="22" t="e">
        <f t="shared" si="17"/>
        <v>#DIV/0!</v>
      </c>
      <c r="DC13" s="22" t="e">
        <f t="shared" si="17"/>
        <v>#DIV/0!</v>
      </c>
      <c r="DE13" s="22">
        <f t="shared" si="39"/>
        <v>0</v>
      </c>
      <c r="DF13" s="22">
        <f t="shared" si="39"/>
        <v>1</v>
      </c>
      <c r="DG13" s="22">
        <f t="shared" si="40"/>
        <v>1</v>
      </c>
      <c r="DH13" s="22">
        <f t="shared" si="41"/>
        <v>0</v>
      </c>
      <c r="DI13" s="22">
        <f t="shared" si="18"/>
        <v>0</v>
      </c>
      <c r="DJ13" s="22">
        <f t="shared" si="18"/>
        <v>0</v>
      </c>
      <c r="DK13" s="22">
        <f t="shared" si="18"/>
        <v>0</v>
      </c>
      <c r="DL13" s="22">
        <f t="shared" si="18"/>
        <v>0</v>
      </c>
      <c r="DM13" s="22">
        <f t="shared" si="18"/>
        <v>0</v>
      </c>
      <c r="DN13" s="22">
        <f t="shared" si="19"/>
        <v>0</v>
      </c>
      <c r="DO13" s="22">
        <f t="shared" si="42"/>
        <v>0</v>
      </c>
      <c r="DP13" s="22">
        <f t="shared" si="42"/>
        <v>0</v>
      </c>
      <c r="DQ13" s="22">
        <f t="shared" si="42"/>
        <v>0</v>
      </c>
      <c r="DR13" s="22">
        <f t="shared" si="43"/>
        <v>0</v>
      </c>
      <c r="DS13" s="22">
        <f t="shared" si="44"/>
        <v>0</v>
      </c>
    </row>
    <row r="14" spans="1:123" s="22" customFormat="1" ht="15.75" thickBot="1">
      <c r="A14" s="102" t="s">
        <v>226</v>
      </c>
      <c r="B14" s="95">
        <v>12</v>
      </c>
      <c r="C14" s="95" t="s">
        <v>238</v>
      </c>
      <c r="D14" s="80" t="s">
        <v>36</v>
      </c>
      <c r="E14" s="31">
        <v>2</v>
      </c>
      <c r="F14" s="31">
        <v>2</v>
      </c>
      <c r="G14" s="31">
        <v>3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48" t="s">
        <v>36</v>
      </c>
      <c r="U14" s="31">
        <v>2</v>
      </c>
      <c r="V14" s="31">
        <v>3</v>
      </c>
      <c r="W14" s="31">
        <v>3</v>
      </c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48"/>
      <c r="AK14" s="90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20"/>
        <v>2</v>
      </c>
      <c r="BA14" s="28">
        <f t="shared" si="0"/>
        <v>4</v>
      </c>
      <c r="BB14" s="29">
        <f t="shared" si="0"/>
        <v>5</v>
      </c>
      <c r="BC14" s="29">
        <f t="shared" si="21"/>
        <v>9</v>
      </c>
      <c r="BD14" s="29">
        <f t="shared" si="1"/>
        <v>6</v>
      </c>
      <c r="BE14" s="29">
        <f t="shared" si="22"/>
        <v>15</v>
      </c>
      <c r="BF14" s="29">
        <f t="shared" si="2"/>
        <v>0</v>
      </c>
      <c r="BG14" s="29">
        <f t="shared" si="23"/>
        <v>15</v>
      </c>
      <c r="BH14" s="29">
        <f t="shared" si="3"/>
        <v>0</v>
      </c>
      <c r="BI14" s="29">
        <f t="shared" si="3"/>
        <v>0</v>
      </c>
      <c r="BJ14" s="29">
        <f t="shared" si="3"/>
        <v>0</v>
      </c>
      <c r="BK14" s="29">
        <f t="shared" si="24"/>
        <v>0</v>
      </c>
      <c r="BL14" s="29">
        <f t="shared" si="24"/>
        <v>0</v>
      </c>
      <c r="BM14" s="29">
        <f t="shared" si="25"/>
        <v>0</v>
      </c>
      <c r="BN14" s="29">
        <f t="shared" si="4"/>
        <v>0</v>
      </c>
      <c r="BO14" s="29">
        <f t="shared" si="4"/>
        <v>0</v>
      </c>
      <c r="BP14" s="29">
        <f t="shared" si="26"/>
        <v>0</v>
      </c>
      <c r="BQ14" s="29">
        <f t="shared" si="27"/>
        <v>0</v>
      </c>
      <c r="BR14" s="29">
        <f t="shared" si="27"/>
        <v>0</v>
      </c>
      <c r="BS14" s="29">
        <f t="shared" si="28"/>
        <v>0</v>
      </c>
      <c r="BT14" s="29">
        <f t="shared" si="5"/>
        <v>0</v>
      </c>
      <c r="BU14" s="30">
        <f t="shared" si="5"/>
        <v>0</v>
      </c>
      <c r="BV14" s="30">
        <f t="shared" si="29"/>
        <v>0</v>
      </c>
      <c r="BX14" s="28">
        <f t="shared" si="30"/>
        <v>1160</v>
      </c>
      <c r="BY14" s="29">
        <f t="shared" si="31"/>
        <v>0</v>
      </c>
      <c r="BZ14" s="29">
        <f t="shared" si="32"/>
        <v>0</v>
      </c>
      <c r="CA14" s="29">
        <f t="shared" si="33"/>
        <v>0</v>
      </c>
      <c r="CB14" s="29">
        <f t="shared" si="34"/>
        <v>0</v>
      </c>
      <c r="CC14" s="30">
        <f t="shared" si="35"/>
        <v>1160</v>
      </c>
      <c r="CD14" s="122">
        <f t="shared" si="6"/>
        <v>1013.3333333333334</v>
      </c>
      <c r="CE14" s="22">
        <f t="shared" si="36"/>
        <v>3</v>
      </c>
      <c r="CF14" s="122">
        <f t="shared" si="7"/>
        <v>973.33333333333337</v>
      </c>
      <c r="CG14" s="22">
        <f t="shared" si="37"/>
        <v>4</v>
      </c>
      <c r="CH14" s="122">
        <f t="shared" si="8"/>
        <v>933.33333333333337</v>
      </c>
      <c r="CI14" s="22">
        <f t="shared" si="38"/>
        <v>5</v>
      </c>
      <c r="CJ14" s="22">
        <f t="shared" si="9"/>
        <v>8.9609887987640011</v>
      </c>
      <c r="CK14" s="22">
        <f t="shared" si="10"/>
        <v>8.9609887987640011</v>
      </c>
      <c r="CM14" s="22">
        <f t="shared" si="11"/>
        <v>23.52941176470588</v>
      </c>
      <c r="CN14" s="22">
        <f t="shared" si="12"/>
        <v>6.756756756756757</v>
      </c>
      <c r="CO14" s="22">
        <f t="shared" si="13"/>
        <v>7.3170731707317076</v>
      </c>
      <c r="CP14" s="22">
        <f t="shared" si="14"/>
        <v>0</v>
      </c>
      <c r="CQ14" s="22" t="e">
        <f t="shared" si="15"/>
        <v>#DIV/0!</v>
      </c>
      <c r="CR14" s="22">
        <f t="shared" si="15"/>
        <v>0</v>
      </c>
      <c r="CS14" s="22">
        <f t="shared" si="15"/>
        <v>0</v>
      </c>
      <c r="CT14" s="22" t="e">
        <f t="shared" si="15"/>
        <v>#DIV/0!</v>
      </c>
      <c r="CU14" s="22" t="e">
        <f t="shared" si="15"/>
        <v>#DIV/0!</v>
      </c>
      <c r="CV14" s="22" t="e">
        <f t="shared" si="16"/>
        <v>#DIV/0!</v>
      </c>
      <c r="CW14" s="22" t="e">
        <f t="shared" si="16"/>
        <v>#DIV/0!</v>
      </c>
      <c r="CX14" s="22" t="e">
        <f t="shared" si="16"/>
        <v>#DIV/0!</v>
      </c>
      <c r="CY14" s="22" t="e">
        <f t="shared" si="16"/>
        <v>#DIV/0!</v>
      </c>
      <c r="CZ14" s="22" t="e">
        <f t="shared" si="16"/>
        <v>#DIV/0!</v>
      </c>
      <c r="DA14" s="22" t="e">
        <f t="shared" si="17"/>
        <v>#DIV/0!</v>
      </c>
      <c r="DB14" s="22" t="e">
        <f t="shared" si="17"/>
        <v>#DIV/0!</v>
      </c>
      <c r="DC14" s="22" t="e">
        <f t="shared" si="17"/>
        <v>#DIV/0!</v>
      </c>
      <c r="DE14" s="22">
        <f t="shared" si="39"/>
        <v>1</v>
      </c>
      <c r="DF14" s="22">
        <f t="shared" si="39"/>
        <v>1</v>
      </c>
      <c r="DG14" s="22">
        <f t="shared" si="40"/>
        <v>1</v>
      </c>
      <c r="DH14" s="22">
        <f t="shared" si="41"/>
        <v>0</v>
      </c>
      <c r="DI14" s="22">
        <f t="shared" si="18"/>
        <v>0</v>
      </c>
      <c r="DJ14" s="22">
        <f t="shared" si="18"/>
        <v>0</v>
      </c>
      <c r="DK14" s="22">
        <f t="shared" si="18"/>
        <v>0</v>
      </c>
      <c r="DL14" s="22">
        <f t="shared" si="18"/>
        <v>0</v>
      </c>
      <c r="DM14" s="22">
        <f t="shared" si="18"/>
        <v>0</v>
      </c>
      <c r="DN14" s="22">
        <f t="shared" si="19"/>
        <v>0</v>
      </c>
      <c r="DO14" s="22">
        <f t="shared" si="42"/>
        <v>0</v>
      </c>
      <c r="DP14" s="22">
        <f t="shared" si="42"/>
        <v>0</v>
      </c>
      <c r="DQ14" s="22">
        <f t="shared" si="42"/>
        <v>0</v>
      </c>
      <c r="DR14" s="22">
        <f t="shared" si="43"/>
        <v>0</v>
      </c>
      <c r="DS14" s="22">
        <f t="shared" si="44"/>
        <v>0</v>
      </c>
    </row>
    <row r="15" spans="1:123" s="22" customFormat="1" ht="15.75" thickBot="1">
      <c r="A15" s="102" t="s">
        <v>226</v>
      </c>
      <c r="B15" s="95">
        <v>13</v>
      </c>
      <c r="C15" s="95" t="s">
        <v>239</v>
      </c>
      <c r="D15" s="80" t="s">
        <v>36</v>
      </c>
      <c r="E15" s="31"/>
      <c r="F15" s="31"/>
      <c r="G15" s="31">
        <v>1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48" t="s">
        <v>36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48"/>
      <c r="AK15" s="90"/>
      <c r="AL15" s="31"/>
      <c r="AM15" s="31"/>
      <c r="AN15" s="25"/>
      <c r="AO15" s="25"/>
      <c r="AP15" s="25"/>
      <c r="AQ15" s="25"/>
      <c r="AR15" s="26"/>
      <c r="AS15" s="24"/>
      <c r="AT15" s="24"/>
      <c r="AU15" s="24"/>
      <c r="AV15" s="24"/>
      <c r="AW15" s="24"/>
      <c r="AX15" s="24"/>
      <c r="AY15" s="24"/>
      <c r="AZ15" s="27">
        <f t="shared" si="20"/>
        <v>2</v>
      </c>
      <c r="BA15" s="28">
        <f t="shared" si="0"/>
        <v>0</v>
      </c>
      <c r="BB15" s="29">
        <f t="shared" si="0"/>
        <v>0</v>
      </c>
      <c r="BC15" s="29">
        <f t="shared" si="21"/>
        <v>0</v>
      </c>
      <c r="BD15" s="29">
        <f t="shared" si="1"/>
        <v>1</v>
      </c>
      <c r="BE15" s="29">
        <f t="shared" si="22"/>
        <v>1</v>
      </c>
      <c r="BF15" s="29">
        <f t="shared" si="2"/>
        <v>0</v>
      </c>
      <c r="BG15" s="29">
        <f t="shared" si="23"/>
        <v>1</v>
      </c>
      <c r="BH15" s="29">
        <f t="shared" si="3"/>
        <v>0</v>
      </c>
      <c r="BI15" s="29">
        <f t="shared" si="3"/>
        <v>0</v>
      </c>
      <c r="BJ15" s="29">
        <f t="shared" si="3"/>
        <v>0</v>
      </c>
      <c r="BK15" s="29">
        <f t="shared" si="24"/>
        <v>0</v>
      </c>
      <c r="BL15" s="29">
        <f t="shared" si="24"/>
        <v>0</v>
      </c>
      <c r="BM15" s="29">
        <f t="shared" si="25"/>
        <v>0</v>
      </c>
      <c r="BN15" s="29">
        <f t="shared" si="4"/>
        <v>0</v>
      </c>
      <c r="BO15" s="29">
        <f t="shared" si="4"/>
        <v>0</v>
      </c>
      <c r="BP15" s="29">
        <f t="shared" si="26"/>
        <v>0</v>
      </c>
      <c r="BQ15" s="29">
        <f t="shared" si="27"/>
        <v>0</v>
      </c>
      <c r="BR15" s="29">
        <f t="shared" si="27"/>
        <v>0</v>
      </c>
      <c r="BS15" s="29">
        <f t="shared" si="28"/>
        <v>0</v>
      </c>
      <c r="BT15" s="29">
        <f t="shared" si="5"/>
        <v>0</v>
      </c>
      <c r="BU15" s="30">
        <f t="shared" si="5"/>
        <v>0</v>
      </c>
      <c r="BV15" s="30">
        <f t="shared" si="29"/>
        <v>0</v>
      </c>
      <c r="BX15" s="28">
        <f t="shared" si="30"/>
        <v>60</v>
      </c>
      <c r="BY15" s="29">
        <f t="shared" si="31"/>
        <v>0</v>
      </c>
      <c r="BZ15" s="29">
        <f t="shared" si="32"/>
        <v>0</v>
      </c>
      <c r="CA15" s="29">
        <f t="shared" si="33"/>
        <v>0</v>
      </c>
      <c r="CB15" s="29">
        <f t="shared" si="34"/>
        <v>0</v>
      </c>
      <c r="CC15" s="30">
        <f t="shared" si="35"/>
        <v>60</v>
      </c>
      <c r="CD15" s="122">
        <f t="shared" si="6"/>
        <v>-86.666666666666657</v>
      </c>
      <c r="CE15" s="22" t="str">
        <f t="shared" si="36"/>
        <v>NAO</v>
      </c>
      <c r="CF15" s="122">
        <f t="shared" si="7"/>
        <v>-126.66666666666666</v>
      </c>
      <c r="CG15" s="22" t="str">
        <f t="shared" si="37"/>
        <v>NAO</v>
      </c>
      <c r="CH15" s="122">
        <f t="shared" si="8"/>
        <v>-166.66666666666666</v>
      </c>
      <c r="CI15" s="22" t="str">
        <f t="shared" si="38"/>
        <v>NAO</v>
      </c>
      <c r="CJ15" s="22">
        <f t="shared" si="9"/>
        <v>0.46349942062572419</v>
      </c>
      <c r="CK15" s="22">
        <f t="shared" si="10"/>
        <v>0.46349942062572419</v>
      </c>
      <c r="CM15" s="22">
        <f t="shared" si="11"/>
        <v>0</v>
      </c>
      <c r="CN15" s="22">
        <f t="shared" si="12"/>
        <v>0</v>
      </c>
      <c r="CO15" s="22">
        <f t="shared" si="13"/>
        <v>1.2195121951219512</v>
      </c>
      <c r="CP15" s="22">
        <f t="shared" si="14"/>
        <v>0</v>
      </c>
      <c r="CQ15" s="22" t="e">
        <f t="shared" si="15"/>
        <v>#DIV/0!</v>
      </c>
      <c r="CR15" s="22">
        <f t="shared" si="15"/>
        <v>0</v>
      </c>
      <c r="CS15" s="22">
        <f t="shared" si="15"/>
        <v>0</v>
      </c>
      <c r="CT15" s="22" t="e">
        <f t="shared" si="15"/>
        <v>#DIV/0!</v>
      </c>
      <c r="CU15" s="22" t="e">
        <f t="shared" si="15"/>
        <v>#DIV/0!</v>
      </c>
      <c r="CV15" s="22" t="e">
        <f t="shared" si="16"/>
        <v>#DIV/0!</v>
      </c>
      <c r="CW15" s="22" t="e">
        <f t="shared" si="16"/>
        <v>#DIV/0!</v>
      </c>
      <c r="CX15" s="22" t="e">
        <f t="shared" si="16"/>
        <v>#DIV/0!</v>
      </c>
      <c r="CY15" s="22" t="e">
        <f t="shared" si="16"/>
        <v>#DIV/0!</v>
      </c>
      <c r="CZ15" s="22" t="e">
        <f t="shared" si="16"/>
        <v>#DIV/0!</v>
      </c>
      <c r="DA15" s="22" t="e">
        <f t="shared" si="17"/>
        <v>#DIV/0!</v>
      </c>
      <c r="DB15" s="22" t="e">
        <f t="shared" si="17"/>
        <v>#DIV/0!</v>
      </c>
      <c r="DC15" s="22" t="e">
        <f t="shared" si="17"/>
        <v>#DIV/0!</v>
      </c>
      <c r="DE15" s="22">
        <f t="shared" si="39"/>
        <v>0</v>
      </c>
      <c r="DF15" s="22">
        <f t="shared" si="39"/>
        <v>0</v>
      </c>
      <c r="DG15" s="22">
        <f t="shared" si="40"/>
        <v>1</v>
      </c>
      <c r="DH15" s="22">
        <f t="shared" si="41"/>
        <v>0</v>
      </c>
      <c r="DI15" s="22">
        <f t="shared" si="18"/>
        <v>0</v>
      </c>
      <c r="DJ15" s="22">
        <f t="shared" si="18"/>
        <v>0</v>
      </c>
      <c r="DK15" s="22">
        <f t="shared" si="18"/>
        <v>0</v>
      </c>
      <c r="DL15" s="22">
        <f t="shared" si="18"/>
        <v>0</v>
      </c>
      <c r="DM15" s="22">
        <f t="shared" si="18"/>
        <v>0</v>
      </c>
      <c r="DN15" s="22">
        <f t="shared" si="19"/>
        <v>0</v>
      </c>
      <c r="DO15" s="22">
        <f t="shared" si="42"/>
        <v>0</v>
      </c>
      <c r="DP15" s="22">
        <f t="shared" si="42"/>
        <v>0</v>
      </c>
      <c r="DQ15" s="22">
        <f t="shared" si="42"/>
        <v>0</v>
      </c>
      <c r="DR15" s="22">
        <f t="shared" si="43"/>
        <v>0</v>
      </c>
      <c r="DS15" s="22">
        <f t="shared" si="44"/>
        <v>0</v>
      </c>
    </row>
    <row r="16" spans="1:123" s="22" customFormat="1" ht="15.75" thickBot="1">
      <c r="A16" s="102" t="s">
        <v>226</v>
      </c>
      <c r="B16" s="95">
        <v>14</v>
      </c>
      <c r="C16" s="95" t="s">
        <v>240</v>
      </c>
      <c r="D16" s="80" t="s">
        <v>36</v>
      </c>
      <c r="E16" s="31"/>
      <c r="F16" s="31"/>
      <c r="G16" s="31">
        <v>3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48" t="s">
        <v>36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48"/>
      <c r="AK16" s="90"/>
      <c r="AL16" s="31"/>
      <c r="AM16" s="31"/>
      <c r="AN16" s="25"/>
      <c r="AO16" s="25"/>
      <c r="AP16" s="25"/>
      <c r="AQ16" s="25"/>
      <c r="AR16" s="26"/>
      <c r="AS16" s="24"/>
      <c r="AT16" s="24"/>
      <c r="AU16" s="24"/>
      <c r="AV16" s="24"/>
      <c r="AW16" s="24"/>
      <c r="AX16" s="24"/>
      <c r="AY16" s="24"/>
      <c r="AZ16" s="27">
        <f t="shared" si="20"/>
        <v>2</v>
      </c>
      <c r="BA16" s="28">
        <f t="shared" si="0"/>
        <v>0</v>
      </c>
      <c r="BB16" s="29">
        <f t="shared" si="0"/>
        <v>0</v>
      </c>
      <c r="BC16" s="29">
        <f t="shared" si="21"/>
        <v>0</v>
      </c>
      <c r="BD16" s="29">
        <f t="shared" si="1"/>
        <v>3</v>
      </c>
      <c r="BE16" s="29">
        <f t="shared" si="22"/>
        <v>3</v>
      </c>
      <c r="BF16" s="29">
        <f t="shared" si="2"/>
        <v>0</v>
      </c>
      <c r="BG16" s="29">
        <f t="shared" si="23"/>
        <v>3</v>
      </c>
      <c r="BH16" s="29">
        <f t="shared" si="3"/>
        <v>0</v>
      </c>
      <c r="BI16" s="29">
        <f t="shared" si="3"/>
        <v>0</v>
      </c>
      <c r="BJ16" s="29">
        <f t="shared" si="3"/>
        <v>0</v>
      </c>
      <c r="BK16" s="29">
        <f t="shared" si="24"/>
        <v>0</v>
      </c>
      <c r="BL16" s="29">
        <f t="shared" si="24"/>
        <v>0</v>
      </c>
      <c r="BM16" s="29">
        <f t="shared" si="25"/>
        <v>0</v>
      </c>
      <c r="BN16" s="29">
        <f t="shared" si="4"/>
        <v>0</v>
      </c>
      <c r="BO16" s="29">
        <f t="shared" si="4"/>
        <v>0</v>
      </c>
      <c r="BP16" s="29">
        <f t="shared" si="26"/>
        <v>0</v>
      </c>
      <c r="BQ16" s="29">
        <f t="shared" si="27"/>
        <v>0</v>
      </c>
      <c r="BR16" s="29">
        <f t="shared" si="27"/>
        <v>0</v>
      </c>
      <c r="BS16" s="29">
        <f t="shared" si="28"/>
        <v>0</v>
      </c>
      <c r="BT16" s="29">
        <f t="shared" si="5"/>
        <v>0</v>
      </c>
      <c r="BU16" s="30">
        <f t="shared" si="5"/>
        <v>0</v>
      </c>
      <c r="BV16" s="30">
        <f t="shared" si="29"/>
        <v>0</v>
      </c>
      <c r="BX16" s="28">
        <f t="shared" si="30"/>
        <v>180</v>
      </c>
      <c r="BY16" s="29">
        <f t="shared" si="31"/>
        <v>0</v>
      </c>
      <c r="BZ16" s="29">
        <f t="shared" si="32"/>
        <v>0</v>
      </c>
      <c r="CA16" s="29">
        <f t="shared" si="33"/>
        <v>0</v>
      </c>
      <c r="CB16" s="29">
        <f t="shared" si="34"/>
        <v>0</v>
      </c>
      <c r="CC16" s="30">
        <f t="shared" si="35"/>
        <v>180</v>
      </c>
      <c r="CD16" s="122">
        <f t="shared" si="6"/>
        <v>33.333333333333343</v>
      </c>
      <c r="CE16" s="22">
        <f t="shared" si="36"/>
        <v>3</v>
      </c>
      <c r="CF16" s="122">
        <f t="shared" si="7"/>
        <v>-6.6666666666666572</v>
      </c>
      <c r="CG16" s="22" t="str">
        <f t="shared" si="37"/>
        <v>NAO</v>
      </c>
      <c r="CH16" s="122">
        <f t="shared" si="8"/>
        <v>-46.666666666666657</v>
      </c>
      <c r="CI16" s="22" t="str">
        <f t="shared" si="38"/>
        <v>NAO</v>
      </c>
      <c r="CJ16" s="22">
        <f t="shared" si="9"/>
        <v>1.3904982618771726</v>
      </c>
      <c r="CK16" s="22">
        <f t="shared" si="10"/>
        <v>1.3904982618771726</v>
      </c>
      <c r="CM16" s="22">
        <f t="shared" si="11"/>
        <v>0</v>
      </c>
      <c r="CN16" s="22">
        <f t="shared" si="12"/>
        <v>0</v>
      </c>
      <c r="CO16" s="22">
        <f t="shared" si="13"/>
        <v>3.6585365853658538</v>
      </c>
      <c r="CP16" s="22">
        <f t="shared" si="14"/>
        <v>0</v>
      </c>
      <c r="CQ16" s="22" t="e">
        <f t="shared" si="15"/>
        <v>#DIV/0!</v>
      </c>
      <c r="CR16" s="22">
        <f t="shared" si="15"/>
        <v>0</v>
      </c>
      <c r="CS16" s="22">
        <f t="shared" si="15"/>
        <v>0</v>
      </c>
      <c r="CT16" s="22" t="e">
        <f t="shared" si="15"/>
        <v>#DIV/0!</v>
      </c>
      <c r="CU16" s="22" t="e">
        <f t="shared" si="15"/>
        <v>#DIV/0!</v>
      </c>
      <c r="CV16" s="22" t="e">
        <f t="shared" si="16"/>
        <v>#DIV/0!</v>
      </c>
      <c r="CW16" s="22" t="e">
        <f t="shared" si="16"/>
        <v>#DIV/0!</v>
      </c>
      <c r="CX16" s="22" t="e">
        <f t="shared" si="16"/>
        <v>#DIV/0!</v>
      </c>
      <c r="CY16" s="22" t="e">
        <f t="shared" si="16"/>
        <v>#DIV/0!</v>
      </c>
      <c r="CZ16" s="22" t="e">
        <f t="shared" si="16"/>
        <v>#DIV/0!</v>
      </c>
      <c r="DA16" s="22" t="e">
        <f t="shared" si="17"/>
        <v>#DIV/0!</v>
      </c>
      <c r="DB16" s="22" t="e">
        <f t="shared" si="17"/>
        <v>#DIV/0!</v>
      </c>
      <c r="DC16" s="22" t="e">
        <f t="shared" si="17"/>
        <v>#DIV/0!</v>
      </c>
      <c r="DE16" s="22">
        <f t="shared" si="39"/>
        <v>0</v>
      </c>
      <c r="DF16" s="22">
        <f t="shared" si="39"/>
        <v>0</v>
      </c>
      <c r="DG16" s="22">
        <f t="shared" si="40"/>
        <v>1</v>
      </c>
      <c r="DH16" s="22">
        <f t="shared" si="41"/>
        <v>0</v>
      </c>
      <c r="DI16" s="22">
        <f t="shared" si="18"/>
        <v>0</v>
      </c>
      <c r="DJ16" s="22">
        <f t="shared" si="18"/>
        <v>0</v>
      </c>
      <c r="DK16" s="22">
        <f t="shared" si="18"/>
        <v>0</v>
      </c>
      <c r="DL16" s="22">
        <f t="shared" si="18"/>
        <v>0</v>
      </c>
      <c r="DM16" s="22">
        <f t="shared" si="18"/>
        <v>0</v>
      </c>
      <c r="DN16" s="22">
        <f t="shared" si="19"/>
        <v>0</v>
      </c>
      <c r="DO16" s="22">
        <f t="shared" si="42"/>
        <v>0</v>
      </c>
      <c r="DP16" s="22">
        <f t="shared" si="42"/>
        <v>0</v>
      </c>
      <c r="DQ16" s="22">
        <f t="shared" si="42"/>
        <v>0</v>
      </c>
      <c r="DR16" s="22">
        <f t="shared" si="43"/>
        <v>0</v>
      </c>
      <c r="DS16" s="22">
        <f t="shared" si="44"/>
        <v>0</v>
      </c>
    </row>
    <row r="17" spans="1:123" ht="15.75" thickBot="1">
      <c r="A17" s="102" t="s">
        <v>226</v>
      </c>
      <c r="B17" s="95">
        <v>15</v>
      </c>
      <c r="C17" s="95" t="s">
        <v>241</v>
      </c>
      <c r="D17" s="80" t="s">
        <v>73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48" t="s">
        <v>73</v>
      </c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48"/>
      <c r="AK17" s="90"/>
      <c r="AL17" s="31"/>
      <c r="AM17" s="31"/>
      <c r="AN17" s="34"/>
      <c r="AO17" s="34"/>
      <c r="AP17" s="34"/>
      <c r="AQ17" s="34"/>
      <c r="AR17" s="35"/>
      <c r="AS17" s="31"/>
      <c r="AT17" s="31"/>
      <c r="AU17" s="31"/>
      <c r="AV17" s="31"/>
      <c r="AW17" s="31"/>
      <c r="AX17" s="31"/>
      <c r="AY17" s="31"/>
      <c r="AZ17" s="36">
        <f t="shared" si="20"/>
        <v>0</v>
      </c>
      <c r="BA17" s="37">
        <f t="shared" si="0"/>
        <v>0</v>
      </c>
      <c r="BB17" s="38">
        <f t="shared" si="0"/>
        <v>0</v>
      </c>
      <c r="BC17" s="29">
        <f t="shared" si="21"/>
        <v>0</v>
      </c>
      <c r="BD17" s="38">
        <f t="shared" si="1"/>
        <v>0</v>
      </c>
      <c r="BE17" s="29">
        <f t="shared" si="22"/>
        <v>0</v>
      </c>
      <c r="BF17" s="38">
        <f t="shared" si="2"/>
        <v>0</v>
      </c>
      <c r="BG17" s="29">
        <f t="shared" si="23"/>
        <v>0</v>
      </c>
      <c r="BH17" s="38">
        <f t="shared" si="3"/>
        <v>0</v>
      </c>
      <c r="BI17" s="38">
        <f t="shared" si="3"/>
        <v>0</v>
      </c>
      <c r="BJ17" s="38">
        <f t="shared" si="3"/>
        <v>0</v>
      </c>
      <c r="BK17" s="38">
        <f t="shared" si="24"/>
        <v>0</v>
      </c>
      <c r="BL17" s="38">
        <f t="shared" si="24"/>
        <v>0</v>
      </c>
      <c r="BM17" s="29">
        <f t="shared" si="25"/>
        <v>0</v>
      </c>
      <c r="BN17" s="38">
        <f t="shared" si="4"/>
        <v>0</v>
      </c>
      <c r="BO17" s="38">
        <f t="shared" si="4"/>
        <v>0</v>
      </c>
      <c r="BP17" s="38">
        <f t="shared" si="26"/>
        <v>0</v>
      </c>
      <c r="BQ17" s="38">
        <f t="shared" si="27"/>
        <v>0</v>
      </c>
      <c r="BR17" s="38">
        <f t="shared" si="27"/>
        <v>0</v>
      </c>
      <c r="BS17" s="29">
        <f t="shared" si="28"/>
        <v>0</v>
      </c>
      <c r="BT17" s="38">
        <f t="shared" si="5"/>
        <v>0</v>
      </c>
      <c r="BU17" s="39">
        <f t="shared" si="5"/>
        <v>0</v>
      </c>
      <c r="BV17" s="39">
        <f t="shared" si="29"/>
        <v>0</v>
      </c>
      <c r="BW17" s="40"/>
      <c r="BX17" s="37">
        <f t="shared" si="30"/>
        <v>0</v>
      </c>
      <c r="BY17" s="38">
        <f t="shared" si="31"/>
        <v>0</v>
      </c>
      <c r="BZ17" s="38">
        <f t="shared" si="32"/>
        <v>0</v>
      </c>
      <c r="CA17" s="38">
        <f t="shared" si="33"/>
        <v>0</v>
      </c>
      <c r="CB17" s="38">
        <f t="shared" si="34"/>
        <v>0</v>
      </c>
      <c r="CC17" s="30" t="str">
        <f t="shared" si="35"/>
        <v/>
      </c>
      <c r="CD17" s="122" t="e">
        <f t="shared" si="6"/>
        <v>#VALUE!</v>
      </c>
      <c r="CE17" s="22" t="str">
        <f t="shared" si="36"/>
        <v xml:space="preserve"> </v>
      </c>
      <c r="CF17" s="122" t="e">
        <f t="shared" si="7"/>
        <v>#VALUE!</v>
      </c>
      <c r="CG17" s="22" t="str">
        <f t="shared" si="37"/>
        <v xml:space="preserve"> </v>
      </c>
      <c r="CH17" s="122" t="e">
        <f t="shared" si="8"/>
        <v>#VALUE!</v>
      </c>
      <c r="CI17" s="22" t="str">
        <f t="shared" si="38"/>
        <v xml:space="preserve"> </v>
      </c>
      <c r="CJ17" t="e">
        <f t="shared" si="9"/>
        <v>#VALUE!</v>
      </c>
      <c r="CK17" t="e">
        <f t="shared" si="10"/>
        <v>#VALUE!</v>
      </c>
      <c r="CM17">
        <f t="shared" si="11"/>
        <v>0</v>
      </c>
      <c r="CN17">
        <f t="shared" si="12"/>
        <v>0</v>
      </c>
      <c r="CO17">
        <f t="shared" si="13"/>
        <v>0</v>
      </c>
      <c r="CP17">
        <f t="shared" si="14"/>
        <v>0</v>
      </c>
      <c r="CQ17" t="e">
        <f t="shared" si="15"/>
        <v>#DIV/0!</v>
      </c>
      <c r="CR17">
        <f t="shared" si="15"/>
        <v>0</v>
      </c>
      <c r="CS17">
        <f t="shared" si="15"/>
        <v>0</v>
      </c>
      <c r="CT17" t="e">
        <f t="shared" si="15"/>
        <v>#DIV/0!</v>
      </c>
      <c r="CU17" t="e">
        <f t="shared" si="15"/>
        <v>#DIV/0!</v>
      </c>
      <c r="CV17" t="e">
        <f t="shared" si="16"/>
        <v>#DIV/0!</v>
      </c>
      <c r="CW17" t="e">
        <f t="shared" si="16"/>
        <v>#DIV/0!</v>
      </c>
      <c r="CX17" t="e">
        <f t="shared" si="16"/>
        <v>#DIV/0!</v>
      </c>
      <c r="CY17" t="e">
        <f t="shared" si="16"/>
        <v>#DIV/0!</v>
      </c>
      <c r="CZ17" t="e">
        <f t="shared" si="16"/>
        <v>#DIV/0!</v>
      </c>
      <c r="DA17" t="e">
        <f t="shared" si="17"/>
        <v>#DIV/0!</v>
      </c>
      <c r="DB17" t="e">
        <f t="shared" si="17"/>
        <v>#DIV/0!</v>
      </c>
      <c r="DC17" t="e">
        <f t="shared" si="17"/>
        <v>#DIV/0!</v>
      </c>
      <c r="DE17" s="22">
        <f t="shared" si="39"/>
        <v>0</v>
      </c>
      <c r="DF17" s="22">
        <f t="shared" si="39"/>
        <v>0</v>
      </c>
      <c r="DG17" s="22">
        <f t="shared" si="40"/>
        <v>0</v>
      </c>
      <c r="DH17" s="22">
        <f t="shared" si="41"/>
        <v>0</v>
      </c>
      <c r="DI17" s="22">
        <f t="shared" si="18"/>
        <v>0</v>
      </c>
      <c r="DJ17" s="22">
        <f t="shared" si="18"/>
        <v>0</v>
      </c>
      <c r="DK17" s="22">
        <f t="shared" si="18"/>
        <v>0</v>
      </c>
      <c r="DL17" s="22">
        <f t="shared" si="18"/>
        <v>0</v>
      </c>
      <c r="DM17" s="22">
        <f t="shared" si="18"/>
        <v>0</v>
      </c>
      <c r="DN17" s="22">
        <f t="shared" si="19"/>
        <v>0</v>
      </c>
      <c r="DO17" s="22">
        <f t="shared" si="42"/>
        <v>0</v>
      </c>
      <c r="DP17" s="22">
        <f t="shared" si="42"/>
        <v>0</v>
      </c>
      <c r="DQ17" s="22">
        <f t="shared" si="42"/>
        <v>0</v>
      </c>
      <c r="DR17" s="22">
        <f t="shared" si="43"/>
        <v>0</v>
      </c>
      <c r="DS17" s="22">
        <f t="shared" si="44"/>
        <v>0</v>
      </c>
    </row>
    <row r="18" spans="1:123" ht="15.75" thickBot="1">
      <c r="A18" s="102" t="s">
        <v>226</v>
      </c>
      <c r="B18" s="95">
        <v>16</v>
      </c>
      <c r="C18" s="95" t="s">
        <v>242</v>
      </c>
      <c r="D18" s="80" t="s">
        <v>36</v>
      </c>
      <c r="E18" s="41">
        <v>1</v>
      </c>
      <c r="F18" s="41"/>
      <c r="G18" s="41">
        <v>1</v>
      </c>
      <c r="H18" s="41"/>
      <c r="I18" s="41"/>
      <c r="J18" s="41"/>
      <c r="K18" s="41"/>
      <c r="L18" s="31"/>
      <c r="M18" s="31"/>
      <c r="N18" s="31"/>
      <c r="O18" s="31"/>
      <c r="P18" s="31"/>
      <c r="Q18" s="31"/>
      <c r="R18" s="31"/>
      <c r="S18" s="31"/>
      <c r="T18" s="48" t="s">
        <v>36</v>
      </c>
      <c r="U18" s="31"/>
      <c r="V18" s="31"/>
      <c r="W18" s="31">
        <v>3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84"/>
      <c r="AK18" s="90"/>
      <c r="AL18" s="31"/>
      <c r="AM18" s="31"/>
      <c r="AN18" s="34"/>
      <c r="AO18" s="34"/>
      <c r="AP18" s="34"/>
      <c r="AQ18" s="34"/>
      <c r="AR18" s="35"/>
      <c r="AS18" s="31"/>
      <c r="AT18" s="31"/>
      <c r="AU18" s="31"/>
      <c r="AV18" s="31"/>
      <c r="AW18" s="31"/>
      <c r="AX18" s="31"/>
      <c r="AY18" s="31"/>
      <c r="AZ18" s="36">
        <f t="shared" si="20"/>
        <v>2</v>
      </c>
      <c r="BA18" s="37">
        <f t="shared" si="0"/>
        <v>1</v>
      </c>
      <c r="BB18" s="38">
        <f t="shared" si="0"/>
        <v>0</v>
      </c>
      <c r="BC18" s="29">
        <f t="shared" si="21"/>
        <v>1</v>
      </c>
      <c r="BD18" s="38">
        <f t="shared" si="1"/>
        <v>4</v>
      </c>
      <c r="BE18" s="29">
        <f t="shared" si="22"/>
        <v>5</v>
      </c>
      <c r="BF18" s="38">
        <f t="shared" si="2"/>
        <v>0</v>
      </c>
      <c r="BG18" s="29">
        <f t="shared" si="23"/>
        <v>5</v>
      </c>
      <c r="BH18" s="38">
        <f t="shared" si="3"/>
        <v>0</v>
      </c>
      <c r="BI18" s="38">
        <f t="shared" si="3"/>
        <v>0</v>
      </c>
      <c r="BJ18" s="38">
        <f t="shared" si="3"/>
        <v>0</v>
      </c>
      <c r="BK18" s="38">
        <f t="shared" si="24"/>
        <v>0</v>
      </c>
      <c r="BL18" s="38">
        <f t="shared" si="24"/>
        <v>0</v>
      </c>
      <c r="BM18" s="29">
        <f t="shared" si="25"/>
        <v>0</v>
      </c>
      <c r="BN18" s="38">
        <f t="shared" si="4"/>
        <v>0</v>
      </c>
      <c r="BO18" s="38">
        <f t="shared" si="4"/>
        <v>0</v>
      </c>
      <c r="BP18" s="38">
        <f t="shared" si="26"/>
        <v>0</v>
      </c>
      <c r="BQ18" s="38">
        <f t="shared" si="27"/>
        <v>0</v>
      </c>
      <c r="BR18" s="38">
        <f t="shared" si="27"/>
        <v>0</v>
      </c>
      <c r="BS18" s="29">
        <f t="shared" si="28"/>
        <v>0</v>
      </c>
      <c r="BT18" s="38">
        <f t="shared" si="5"/>
        <v>0</v>
      </c>
      <c r="BU18" s="39">
        <f t="shared" si="5"/>
        <v>0</v>
      </c>
      <c r="BV18" s="39">
        <f t="shared" si="29"/>
        <v>0</v>
      </c>
      <c r="BW18" s="40"/>
      <c r="BX18" s="37">
        <f t="shared" si="30"/>
        <v>340</v>
      </c>
      <c r="BY18" s="38">
        <f t="shared" si="31"/>
        <v>0</v>
      </c>
      <c r="BZ18" s="38">
        <f t="shared" si="32"/>
        <v>0</v>
      </c>
      <c r="CA18" s="38">
        <f t="shared" si="33"/>
        <v>0</v>
      </c>
      <c r="CB18" s="38">
        <f t="shared" si="34"/>
        <v>0</v>
      </c>
      <c r="CC18" s="30">
        <f t="shared" si="35"/>
        <v>340</v>
      </c>
      <c r="CD18" s="122">
        <f t="shared" si="6"/>
        <v>193.33333333333334</v>
      </c>
      <c r="CE18" s="22">
        <f t="shared" si="36"/>
        <v>3</v>
      </c>
      <c r="CF18" s="122">
        <f t="shared" si="7"/>
        <v>153.33333333333334</v>
      </c>
      <c r="CG18" s="22">
        <f t="shared" si="37"/>
        <v>4</v>
      </c>
      <c r="CH18" s="122">
        <f t="shared" si="8"/>
        <v>113.33333333333334</v>
      </c>
      <c r="CI18" s="22">
        <f t="shared" si="38"/>
        <v>5</v>
      </c>
      <c r="CJ18">
        <f t="shared" si="9"/>
        <v>2.626496716879104</v>
      </c>
      <c r="CK18">
        <f t="shared" si="10"/>
        <v>2.626496716879104</v>
      </c>
      <c r="CM18">
        <f t="shared" si="11"/>
        <v>5.8823529411764701</v>
      </c>
      <c r="CN18">
        <f t="shared" si="12"/>
        <v>0</v>
      </c>
      <c r="CO18">
        <f t="shared" si="13"/>
        <v>4.8780487804878048</v>
      </c>
      <c r="CP18">
        <f t="shared" si="14"/>
        <v>0</v>
      </c>
      <c r="CQ18" t="e">
        <f t="shared" si="15"/>
        <v>#DIV/0!</v>
      </c>
      <c r="CR18">
        <f t="shared" si="15"/>
        <v>0</v>
      </c>
      <c r="CS18">
        <f t="shared" si="15"/>
        <v>0</v>
      </c>
      <c r="CT18" t="e">
        <f t="shared" si="15"/>
        <v>#DIV/0!</v>
      </c>
      <c r="CU18" t="e">
        <f t="shared" si="15"/>
        <v>#DIV/0!</v>
      </c>
      <c r="CV18" t="e">
        <f t="shared" si="16"/>
        <v>#DIV/0!</v>
      </c>
      <c r="CW18" t="e">
        <f t="shared" si="16"/>
        <v>#DIV/0!</v>
      </c>
      <c r="CX18" t="e">
        <f t="shared" si="16"/>
        <v>#DIV/0!</v>
      </c>
      <c r="CY18" t="e">
        <f t="shared" si="16"/>
        <v>#DIV/0!</v>
      </c>
      <c r="CZ18" t="e">
        <f t="shared" si="16"/>
        <v>#DIV/0!</v>
      </c>
      <c r="DA18" t="e">
        <f t="shared" si="17"/>
        <v>#DIV/0!</v>
      </c>
      <c r="DB18" t="e">
        <f t="shared" si="17"/>
        <v>#DIV/0!</v>
      </c>
      <c r="DC18" t="e">
        <f t="shared" si="17"/>
        <v>#DIV/0!</v>
      </c>
      <c r="DE18" s="22">
        <f t="shared" si="39"/>
        <v>1</v>
      </c>
      <c r="DF18" s="22">
        <f t="shared" si="39"/>
        <v>0</v>
      </c>
      <c r="DG18" s="22">
        <f t="shared" si="40"/>
        <v>1</v>
      </c>
      <c r="DH18" s="22">
        <f t="shared" si="41"/>
        <v>0</v>
      </c>
      <c r="DI18" s="22">
        <f t="shared" si="18"/>
        <v>0</v>
      </c>
      <c r="DJ18" s="22">
        <f t="shared" si="18"/>
        <v>0</v>
      </c>
      <c r="DK18" s="22">
        <f t="shared" si="18"/>
        <v>0</v>
      </c>
      <c r="DL18" s="22">
        <f t="shared" si="18"/>
        <v>0</v>
      </c>
      <c r="DM18" s="22">
        <f t="shared" si="18"/>
        <v>0</v>
      </c>
      <c r="DN18" s="22">
        <f t="shared" si="19"/>
        <v>0</v>
      </c>
      <c r="DO18" s="22">
        <f t="shared" si="42"/>
        <v>0</v>
      </c>
      <c r="DP18" s="22">
        <f t="shared" si="42"/>
        <v>0</v>
      </c>
      <c r="DQ18" s="22">
        <f t="shared" si="42"/>
        <v>0</v>
      </c>
      <c r="DR18" s="22">
        <f t="shared" si="43"/>
        <v>0</v>
      </c>
      <c r="DS18" s="22">
        <f t="shared" si="44"/>
        <v>0</v>
      </c>
    </row>
    <row r="19" spans="1:123" ht="15.75" thickBot="1">
      <c r="A19" s="102" t="s">
        <v>226</v>
      </c>
      <c r="B19" s="95">
        <v>17</v>
      </c>
      <c r="C19" s="95" t="s">
        <v>243</v>
      </c>
      <c r="D19" s="80" t="s">
        <v>36</v>
      </c>
      <c r="E19" s="31">
        <v>1</v>
      </c>
      <c r="F19" s="31">
        <v>3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48" t="s">
        <v>36</v>
      </c>
      <c r="U19" s="31"/>
      <c r="V19" s="31">
        <v>1</v>
      </c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48"/>
      <c r="AK19" s="90"/>
      <c r="AL19" s="31"/>
      <c r="AM19" s="31"/>
      <c r="AN19" s="34"/>
      <c r="AO19" s="34"/>
      <c r="AP19" s="34"/>
      <c r="AQ19" s="34"/>
      <c r="AR19" s="35"/>
      <c r="AS19" s="31"/>
      <c r="AT19" s="31"/>
      <c r="AU19" s="31"/>
      <c r="AV19" s="31"/>
      <c r="AW19" s="31"/>
      <c r="AX19" s="31"/>
      <c r="AY19" s="31"/>
      <c r="AZ19" s="36">
        <f t="shared" si="20"/>
        <v>2</v>
      </c>
      <c r="BA19" s="37">
        <f t="shared" ref="BA19:BB20" si="45">SUM(E19,U19,AK19)</f>
        <v>1</v>
      </c>
      <c r="BB19" s="38">
        <f t="shared" si="45"/>
        <v>4</v>
      </c>
      <c r="BC19" s="29">
        <f t="shared" si="21"/>
        <v>5</v>
      </c>
      <c r="BD19" s="38">
        <f t="shared" si="1"/>
        <v>0</v>
      </c>
      <c r="BE19" s="29">
        <f t="shared" si="22"/>
        <v>5</v>
      </c>
      <c r="BF19" s="38">
        <f t="shared" si="2"/>
        <v>0</v>
      </c>
      <c r="BG19" s="29">
        <f t="shared" si="23"/>
        <v>5</v>
      </c>
      <c r="BH19" s="38">
        <f t="shared" si="3"/>
        <v>0</v>
      </c>
      <c r="BI19" s="38">
        <f t="shared" si="3"/>
        <v>0</v>
      </c>
      <c r="BJ19" s="38">
        <f t="shared" si="3"/>
        <v>0</v>
      </c>
      <c r="BK19" s="38">
        <f t="shared" si="24"/>
        <v>0</v>
      </c>
      <c r="BL19" s="38">
        <f t="shared" si="24"/>
        <v>0</v>
      </c>
      <c r="BM19" s="29">
        <f t="shared" si="25"/>
        <v>0</v>
      </c>
      <c r="BN19" s="38">
        <f t="shared" si="4"/>
        <v>0</v>
      </c>
      <c r="BO19" s="38">
        <f t="shared" si="4"/>
        <v>0</v>
      </c>
      <c r="BP19" s="38">
        <f t="shared" si="26"/>
        <v>0</v>
      </c>
      <c r="BQ19" s="38">
        <f t="shared" si="27"/>
        <v>0</v>
      </c>
      <c r="BR19" s="38">
        <f t="shared" si="27"/>
        <v>0</v>
      </c>
      <c r="BS19" s="29">
        <f t="shared" si="28"/>
        <v>0</v>
      </c>
      <c r="BT19" s="38">
        <f t="shared" si="5"/>
        <v>0</v>
      </c>
      <c r="BU19" s="39">
        <f t="shared" si="5"/>
        <v>0</v>
      </c>
      <c r="BV19" s="39">
        <f t="shared" si="29"/>
        <v>0</v>
      </c>
      <c r="BW19" s="40"/>
      <c r="BX19" s="37">
        <f t="shared" si="30"/>
        <v>420</v>
      </c>
      <c r="BY19" s="38">
        <f t="shared" si="31"/>
        <v>0</v>
      </c>
      <c r="BZ19" s="38">
        <f t="shared" si="32"/>
        <v>0</v>
      </c>
      <c r="CA19" s="38">
        <f t="shared" si="33"/>
        <v>0</v>
      </c>
      <c r="CB19" s="38">
        <f t="shared" si="34"/>
        <v>0</v>
      </c>
      <c r="CC19" s="30">
        <f t="shared" si="35"/>
        <v>420</v>
      </c>
      <c r="CD19" s="122">
        <f t="shared" si="6"/>
        <v>273.33333333333337</v>
      </c>
      <c r="CE19" s="22">
        <f t="shared" si="36"/>
        <v>3</v>
      </c>
      <c r="CF19" s="122">
        <f t="shared" si="7"/>
        <v>233.33333333333334</v>
      </c>
      <c r="CG19" s="22">
        <f t="shared" si="37"/>
        <v>4</v>
      </c>
      <c r="CH19" s="122">
        <f t="shared" si="8"/>
        <v>193.33333333333334</v>
      </c>
      <c r="CI19" s="22">
        <f t="shared" si="38"/>
        <v>5</v>
      </c>
      <c r="CJ19">
        <f t="shared" si="9"/>
        <v>3.2444959443800694</v>
      </c>
      <c r="CK19">
        <f t="shared" si="10"/>
        <v>3.2444959443800694</v>
      </c>
      <c r="CM19">
        <f t="shared" si="11"/>
        <v>5.8823529411764701</v>
      </c>
      <c r="CN19">
        <f t="shared" si="12"/>
        <v>5.4054054054054053</v>
      </c>
      <c r="CO19">
        <f t="shared" si="13"/>
        <v>0</v>
      </c>
      <c r="CP19">
        <f t="shared" si="14"/>
        <v>0</v>
      </c>
      <c r="CQ19" t="e">
        <f t="shared" si="15"/>
        <v>#DIV/0!</v>
      </c>
      <c r="CR19">
        <f t="shared" si="15"/>
        <v>0</v>
      </c>
      <c r="CS19">
        <f t="shared" si="15"/>
        <v>0</v>
      </c>
      <c r="CT19" t="e">
        <f t="shared" si="15"/>
        <v>#DIV/0!</v>
      </c>
      <c r="CU19" t="e">
        <f t="shared" si="15"/>
        <v>#DIV/0!</v>
      </c>
      <c r="CV19" t="e">
        <f t="shared" si="16"/>
        <v>#DIV/0!</v>
      </c>
      <c r="CW19" t="e">
        <f t="shared" si="16"/>
        <v>#DIV/0!</v>
      </c>
      <c r="CX19" t="e">
        <f t="shared" si="16"/>
        <v>#DIV/0!</v>
      </c>
      <c r="CY19" t="e">
        <f t="shared" si="16"/>
        <v>#DIV/0!</v>
      </c>
      <c r="CZ19" t="e">
        <f t="shared" si="16"/>
        <v>#DIV/0!</v>
      </c>
      <c r="DA19" t="e">
        <f t="shared" si="17"/>
        <v>#DIV/0!</v>
      </c>
      <c r="DB19" t="e">
        <f t="shared" si="17"/>
        <v>#DIV/0!</v>
      </c>
      <c r="DC19" t="e">
        <f t="shared" si="17"/>
        <v>#DIV/0!</v>
      </c>
      <c r="DE19" s="22">
        <f t="shared" si="39"/>
        <v>1</v>
      </c>
      <c r="DF19" s="22">
        <f t="shared" si="39"/>
        <v>1</v>
      </c>
      <c r="DG19" s="22">
        <f t="shared" si="40"/>
        <v>0</v>
      </c>
      <c r="DH19" s="22">
        <f t="shared" si="41"/>
        <v>0</v>
      </c>
      <c r="DI19" s="22">
        <f t="shared" ref="DI19:DM20" si="46">COUNTIF(BH19,"&lt;&gt;0")</f>
        <v>0</v>
      </c>
      <c r="DJ19" s="22">
        <f t="shared" si="46"/>
        <v>0</v>
      </c>
      <c r="DK19" s="22">
        <f t="shared" si="46"/>
        <v>0</v>
      </c>
      <c r="DL19" s="22">
        <f t="shared" si="46"/>
        <v>0</v>
      </c>
      <c r="DM19" s="22">
        <f t="shared" si="46"/>
        <v>0</v>
      </c>
      <c r="DN19" s="22">
        <f t="shared" si="19"/>
        <v>0</v>
      </c>
      <c r="DO19" s="22">
        <f t="shared" si="42"/>
        <v>0</v>
      </c>
      <c r="DP19" s="22">
        <f t="shared" si="42"/>
        <v>0</v>
      </c>
      <c r="DQ19" s="22">
        <f t="shared" si="42"/>
        <v>0</v>
      </c>
      <c r="DR19" s="22">
        <f t="shared" si="43"/>
        <v>0</v>
      </c>
      <c r="DS19" s="22">
        <f t="shared" si="44"/>
        <v>0</v>
      </c>
    </row>
    <row r="20" spans="1:123" ht="15.75" thickBot="1">
      <c r="A20" s="102" t="s">
        <v>226</v>
      </c>
      <c r="B20" s="95">
        <v>18</v>
      </c>
      <c r="C20" s="95" t="s">
        <v>244</v>
      </c>
      <c r="D20" s="80" t="s">
        <v>36</v>
      </c>
      <c r="E20" s="31"/>
      <c r="F20" s="31"/>
      <c r="G20" s="31">
        <v>1</v>
      </c>
      <c r="H20" s="31">
        <v>2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48" t="s">
        <v>36</v>
      </c>
      <c r="U20" s="31"/>
      <c r="V20" s="31"/>
      <c r="W20" s="31">
        <v>2</v>
      </c>
      <c r="X20" s="31">
        <v>1</v>
      </c>
      <c r="Y20" s="31"/>
      <c r="Z20" s="31"/>
      <c r="AA20" s="31">
        <v>2</v>
      </c>
      <c r="AB20" s="31"/>
      <c r="AC20" s="31"/>
      <c r="AD20" s="31"/>
      <c r="AE20" s="31"/>
      <c r="AF20" s="31"/>
      <c r="AG20" s="31"/>
      <c r="AH20" s="31"/>
      <c r="AI20" s="31"/>
      <c r="AJ20" s="48"/>
      <c r="AK20" s="90"/>
      <c r="AL20" s="31"/>
      <c r="AM20" s="31"/>
      <c r="AN20" s="34"/>
      <c r="AO20" s="34"/>
      <c r="AP20" s="34"/>
      <c r="AQ20" s="34"/>
      <c r="AR20" s="35"/>
      <c r="AS20" s="31"/>
      <c r="AT20" s="31"/>
      <c r="AU20" s="31"/>
      <c r="AV20" s="31"/>
      <c r="AW20" s="31"/>
      <c r="AX20" s="31"/>
      <c r="AY20" s="31"/>
      <c r="AZ20" s="36">
        <f t="shared" si="20"/>
        <v>2</v>
      </c>
      <c r="BA20" s="37">
        <f t="shared" si="45"/>
        <v>0</v>
      </c>
      <c r="BB20" s="38">
        <f t="shared" si="45"/>
        <v>0</v>
      </c>
      <c r="BC20" s="29">
        <f t="shared" si="21"/>
        <v>0</v>
      </c>
      <c r="BD20" s="38">
        <f t="shared" si="1"/>
        <v>3</v>
      </c>
      <c r="BE20" s="29">
        <f t="shared" si="22"/>
        <v>3</v>
      </c>
      <c r="BF20" s="38">
        <f t="shared" si="2"/>
        <v>3</v>
      </c>
      <c r="BG20" s="29">
        <f t="shared" si="23"/>
        <v>6</v>
      </c>
      <c r="BH20" s="38">
        <f t="shared" si="3"/>
        <v>0</v>
      </c>
      <c r="BI20" s="38">
        <f t="shared" si="3"/>
        <v>0</v>
      </c>
      <c r="BJ20" s="38">
        <f t="shared" si="3"/>
        <v>2</v>
      </c>
      <c r="BK20" s="38">
        <f t="shared" si="24"/>
        <v>0</v>
      </c>
      <c r="BL20" s="38">
        <f t="shared" si="24"/>
        <v>0</v>
      </c>
      <c r="BM20" s="29">
        <f t="shared" si="25"/>
        <v>0</v>
      </c>
      <c r="BN20" s="38">
        <f t="shared" si="4"/>
        <v>0</v>
      </c>
      <c r="BO20" s="38">
        <f t="shared" si="4"/>
        <v>0</v>
      </c>
      <c r="BP20" s="38">
        <f t="shared" si="26"/>
        <v>0</v>
      </c>
      <c r="BQ20" s="38">
        <f t="shared" si="27"/>
        <v>0</v>
      </c>
      <c r="BR20" s="38">
        <f t="shared" si="27"/>
        <v>0</v>
      </c>
      <c r="BS20" s="29">
        <f t="shared" si="28"/>
        <v>0</v>
      </c>
      <c r="BT20" s="38">
        <f t="shared" si="5"/>
        <v>0</v>
      </c>
      <c r="BU20" s="39">
        <f t="shared" si="5"/>
        <v>0</v>
      </c>
      <c r="BV20" s="39">
        <f t="shared" si="29"/>
        <v>0</v>
      </c>
      <c r="BW20" s="40"/>
      <c r="BX20" s="37">
        <f t="shared" si="30"/>
        <v>300</v>
      </c>
      <c r="BY20" s="38">
        <f t="shared" si="31"/>
        <v>0</v>
      </c>
      <c r="BZ20" s="38">
        <f t="shared" si="32"/>
        <v>10</v>
      </c>
      <c r="CA20" s="38">
        <f t="shared" si="33"/>
        <v>0</v>
      </c>
      <c r="CB20" s="38">
        <f t="shared" si="34"/>
        <v>0</v>
      </c>
      <c r="CC20" s="30">
        <f t="shared" si="35"/>
        <v>310</v>
      </c>
      <c r="CD20" s="122">
        <f t="shared" si="6"/>
        <v>163.33333333333334</v>
      </c>
      <c r="CE20" s="22">
        <f t="shared" si="36"/>
        <v>3</v>
      </c>
      <c r="CF20" s="122">
        <f t="shared" si="7"/>
        <v>123.33333333333334</v>
      </c>
      <c r="CG20" s="22">
        <f t="shared" si="37"/>
        <v>4</v>
      </c>
      <c r="CH20" s="122">
        <f t="shared" si="8"/>
        <v>83.333333333333343</v>
      </c>
      <c r="CI20" s="22">
        <f t="shared" si="38"/>
        <v>5</v>
      </c>
      <c r="CJ20">
        <f t="shared" si="9"/>
        <v>2.394747006566242</v>
      </c>
      <c r="CK20">
        <f t="shared" si="10"/>
        <v>2.394747006566242</v>
      </c>
      <c r="CM20">
        <f t="shared" si="11"/>
        <v>0</v>
      </c>
      <c r="CN20">
        <f t="shared" si="12"/>
        <v>0</v>
      </c>
      <c r="CO20">
        <f t="shared" si="13"/>
        <v>3.6585365853658538</v>
      </c>
      <c r="CP20">
        <f t="shared" si="14"/>
        <v>33.333333333333336</v>
      </c>
      <c r="CQ20" t="e">
        <f t="shared" si="15"/>
        <v>#DIV/0!</v>
      </c>
      <c r="CR20">
        <f t="shared" si="15"/>
        <v>0</v>
      </c>
      <c r="CS20">
        <f t="shared" si="15"/>
        <v>66.666666666666671</v>
      </c>
      <c r="CT20" t="e">
        <f t="shared" si="15"/>
        <v>#DIV/0!</v>
      </c>
      <c r="CU20" t="e">
        <f t="shared" si="15"/>
        <v>#DIV/0!</v>
      </c>
      <c r="CV20" t="e">
        <f t="shared" si="16"/>
        <v>#DIV/0!</v>
      </c>
      <c r="CW20" t="e">
        <f t="shared" si="16"/>
        <v>#DIV/0!</v>
      </c>
      <c r="CX20" t="e">
        <f t="shared" si="16"/>
        <v>#DIV/0!</v>
      </c>
      <c r="CY20" t="e">
        <f t="shared" si="16"/>
        <v>#DIV/0!</v>
      </c>
      <c r="CZ20" t="e">
        <f t="shared" si="16"/>
        <v>#DIV/0!</v>
      </c>
      <c r="DA20" t="e">
        <f t="shared" si="17"/>
        <v>#DIV/0!</v>
      </c>
      <c r="DB20" t="e">
        <f t="shared" si="17"/>
        <v>#DIV/0!</v>
      </c>
      <c r="DC20" t="e">
        <f t="shared" si="17"/>
        <v>#DIV/0!</v>
      </c>
      <c r="DE20" s="22">
        <f t="shared" si="39"/>
        <v>0</v>
      </c>
      <c r="DF20" s="22">
        <f t="shared" si="39"/>
        <v>0</v>
      </c>
      <c r="DG20" s="22">
        <f t="shared" si="40"/>
        <v>1</v>
      </c>
      <c r="DH20" s="22">
        <f t="shared" si="41"/>
        <v>1</v>
      </c>
      <c r="DI20" s="22">
        <f t="shared" si="46"/>
        <v>0</v>
      </c>
      <c r="DJ20" s="22">
        <f t="shared" si="46"/>
        <v>0</v>
      </c>
      <c r="DK20" s="22">
        <f t="shared" si="46"/>
        <v>1</v>
      </c>
      <c r="DL20" s="22">
        <f t="shared" si="46"/>
        <v>0</v>
      </c>
      <c r="DM20" s="22">
        <f t="shared" si="46"/>
        <v>0</v>
      </c>
      <c r="DN20" s="22">
        <f t="shared" si="19"/>
        <v>0</v>
      </c>
      <c r="DO20" s="22">
        <f t="shared" si="42"/>
        <v>0</v>
      </c>
      <c r="DP20" s="22">
        <f t="shared" si="42"/>
        <v>0</v>
      </c>
      <c r="DQ20" s="22">
        <f t="shared" si="42"/>
        <v>0</v>
      </c>
      <c r="DR20" s="22">
        <f t="shared" si="43"/>
        <v>0</v>
      </c>
      <c r="DS20" s="22">
        <f t="shared" si="44"/>
        <v>0</v>
      </c>
    </row>
    <row r="21" spans="1:123" ht="15.75" thickBot="1">
      <c r="A21" s="102" t="s">
        <v>226</v>
      </c>
      <c r="B21" s="95">
        <v>19</v>
      </c>
      <c r="C21" s="95" t="s">
        <v>245</v>
      </c>
      <c r="D21" s="48" t="s">
        <v>36</v>
      </c>
      <c r="E21" s="31"/>
      <c r="F21" s="31">
        <v>1</v>
      </c>
      <c r="G21" s="31">
        <v>2</v>
      </c>
      <c r="H21" s="31">
        <v>1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48" t="s">
        <v>36</v>
      </c>
      <c r="U21" s="31"/>
      <c r="V21" s="31">
        <v>1</v>
      </c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48"/>
      <c r="AK21" s="90"/>
      <c r="AL21" s="31"/>
      <c r="AM21" s="31"/>
      <c r="AN21" s="34"/>
      <c r="AO21" s="34"/>
      <c r="AP21" s="34"/>
      <c r="AQ21" s="34"/>
      <c r="AR21" s="35"/>
      <c r="AS21" s="31"/>
      <c r="AT21" s="31"/>
      <c r="AU21" s="31"/>
      <c r="AV21" s="31"/>
      <c r="AW21" s="31"/>
      <c r="AX21" s="31"/>
      <c r="AY21" s="31"/>
      <c r="AZ21" s="36">
        <f t="shared" ref="AZ21:AZ24" si="47">COUNTIF(D21:AY21,"P")</f>
        <v>2</v>
      </c>
      <c r="BA21" s="37">
        <f t="shared" ref="BA21:BA24" si="48">SUM(E21,U21,AK21)</f>
        <v>0</v>
      </c>
      <c r="BB21" s="38">
        <f t="shared" ref="BB21:BB24" si="49">SUM(F21,V21,AL21)</f>
        <v>2</v>
      </c>
      <c r="BC21" s="29">
        <f t="shared" ref="BC21:BC24" si="50">SUM(BA21:BB21)</f>
        <v>2</v>
      </c>
      <c r="BD21" s="38">
        <f t="shared" ref="BD21:BD24" si="51">SUM(G21,W21,AM21)</f>
        <v>2</v>
      </c>
      <c r="BE21" s="29">
        <f t="shared" ref="BE21:BE24" si="52">SUM(BC21:BD21)</f>
        <v>4</v>
      </c>
      <c r="BF21" s="38">
        <f t="shared" ref="BF21:BF24" si="53">SUM(H21,X21,AN21)</f>
        <v>1</v>
      </c>
      <c r="BG21" s="29">
        <f t="shared" ref="BG21:BG24" si="54">BA21+BB21+BD21+BF21</f>
        <v>5</v>
      </c>
      <c r="BH21" s="38">
        <f t="shared" ref="BH21:BH24" si="55">SUM(I21,Y21,AO21)</f>
        <v>0</v>
      </c>
      <c r="BI21" s="38">
        <f t="shared" ref="BI21:BI24" si="56">SUM(J21,Z21,AP21)</f>
        <v>0</v>
      </c>
      <c r="BJ21" s="38">
        <f t="shared" ref="BJ21:BJ24" si="57">SUM(K21,AA21,AQ21)</f>
        <v>0</v>
      </c>
      <c r="BK21" s="38">
        <f t="shared" ref="BK21:BK24" si="58">SUM(AR21,AB21,L21)</f>
        <v>0</v>
      </c>
      <c r="BL21" s="38">
        <f t="shared" ref="BL21:BL24" si="59">SUM(AS21,AC21,M21)</f>
        <v>0</v>
      </c>
      <c r="BM21" s="29">
        <f t="shared" ref="BM21:BM24" si="60">SUM(BK21:BL21)</f>
        <v>0</v>
      </c>
      <c r="BN21" s="38">
        <f t="shared" ref="BN21:BN24" si="61">SUM(AT21,AD21,N21)</f>
        <v>0</v>
      </c>
      <c r="BO21" s="38">
        <f t="shared" ref="BO21:BO24" si="62">SUM(AU21,AE21,O21)</f>
        <v>0</v>
      </c>
      <c r="BP21" s="38">
        <f t="shared" ref="BP21:BP24" si="63">IF(BO21&gt;=3,3,BO21)</f>
        <v>0</v>
      </c>
      <c r="BQ21" s="38">
        <f t="shared" ref="BQ21:BQ24" si="64">SUM(AV21,AF21,P21)</f>
        <v>0</v>
      </c>
      <c r="BR21" s="38">
        <f t="shared" ref="BR21:BR24" si="65">SUM(AW21,AG21,Q21)</f>
        <v>0</v>
      </c>
      <c r="BS21" s="29">
        <f t="shared" ref="BS21:BS24" si="66">SUM(BQ21:BR21)</f>
        <v>0</v>
      </c>
      <c r="BT21" s="38">
        <f t="shared" ref="BT21:BT24" si="67">SUM(AX21,AH21,R21)</f>
        <v>0</v>
      </c>
      <c r="BU21" s="39">
        <f t="shared" ref="BU21:BU24" si="68">SUM(AY21,AI21,S21)</f>
        <v>0</v>
      </c>
      <c r="BV21" s="39">
        <f t="shared" ref="BV21:BV24" si="69">IF(BU21&gt;=3,3,BU21)</f>
        <v>0</v>
      </c>
      <c r="BW21" s="40"/>
      <c r="BX21" s="37">
        <f t="shared" ref="BX21:BX24" si="70">(BA21*100)+(BB21*80)+(BD21*60)+(BF21*40)+(BH21*20)</f>
        <v>320</v>
      </c>
      <c r="BY21" s="38">
        <f t="shared" ref="BY21:BY24" si="71">IF(BI21&gt;3,30,BI21*10)</f>
        <v>0</v>
      </c>
      <c r="BZ21" s="38">
        <f t="shared" ref="BZ21:BZ24" si="72">IF(BJ21&gt;3,15,BJ21*5)</f>
        <v>0</v>
      </c>
      <c r="CA21" s="38">
        <f t="shared" ref="CA21:CA24" si="73">(BK21*200)+(BL21*100)+(BN21*50)+(BP21*20)</f>
        <v>0</v>
      </c>
      <c r="CB21" s="38">
        <f t="shared" ref="CB21:CB24" si="74">(BQ21*100)+(BR21*50)+(BT21*25)+(BV21*10)</f>
        <v>0</v>
      </c>
      <c r="CC21" s="30">
        <f t="shared" si="35"/>
        <v>320</v>
      </c>
      <c r="CD21" s="122">
        <f t="shared" si="6"/>
        <v>173.33333333333334</v>
      </c>
      <c r="CE21" s="22">
        <f t="shared" ref="CE21:CE24" si="75">IF(AZ21=0," ",IF(CD21&gt;=0,3,"NAO"))</f>
        <v>3</v>
      </c>
      <c r="CF21" s="122">
        <f t="shared" si="7"/>
        <v>133.33333333333334</v>
      </c>
      <c r="CG21" s="22">
        <f t="shared" ref="CG21:CG24" si="76">IF(AZ21=0," ",IF(CF21&gt;=0,4,"NAO"))</f>
        <v>4</v>
      </c>
      <c r="CH21" s="122">
        <f t="shared" si="8"/>
        <v>93.333333333333343</v>
      </c>
      <c r="CI21" s="22">
        <f t="shared" ref="CI21:CI24" si="77">IF(AZ21=0," ",IF(CH21&gt;=0,5,"NAO"))</f>
        <v>5</v>
      </c>
      <c r="CJ21">
        <f t="shared" ref="CJ21:CJ24" si="78">(CC21)/(SUM($CC$3:$CC$24))*100</f>
        <v>2.4719969100038623</v>
      </c>
      <c r="CK21">
        <f t="shared" ref="CK21:CK24" si="79">(CC21/(SUM($CC$3:$CC$24))*100)</f>
        <v>2.4719969100038623</v>
      </c>
      <c r="CM21">
        <f t="shared" ref="CM21:CM24" si="80">BA21/(SUM(BA$3:BA$24)/100)</f>
        <v>0</v>
      </c>
      <c r="CN21">
        <f t="shared" ref="CN21:CN24" si="81">BB21/(SUM(BB$3:BB$24)/100)</f>
        <v>2.7027027027027026</v>
      </c>
      <c r="CO21">
        <f t="shared" ref="CO21:CO24" si="82">BD21/(SUM(BD$3:BD$24)/100)</f>
        <v>2.4390243902439024</v>
      </c>
      <c r="CP21">
        <f t="shared" ref="CP21:CP24" si="83">BF21/(SUM(BF$3:BF$24)/100)</f>
        <v>11.111111111111111</v>
      </c>
      <c r="CQ21" t="e">
        <f t="shared" ref="CQ21:CQ24" si="84">BH21/(SUM(BH$3:BH$24)/100)</f>
        <v>#DIV/0!</v>
      </c>
      <c r="CR21">
        <f t="shared" ref="CR21:CR24" si="85">BI21/(SUM(BI$3:BI$24)/100)</f>
        <v>0</v>
      </c>
      <c r="CS21">
        <f t="shared" ref="CS21:CS24" si="86">BJ21/(SUM(BJ$3:BJ$24)/100)</f>
        <v>0</v>
      </c>
      <c r="CT21" t="e">
        <f t="shared" ref="CT21:CT24" si="87">BK21/(SUM(BK$3:BK$24)/100)</f>
        <v>#DIV/0!</v>
      </c>
      <c r="CU21" t="e">
        <f t="shared" ref="CU21:CU24" si="88">BL21/(SUM(BL$3:BL$24)/100)</f>
        <v>#DIV/0!</v>
      </c>
      <c r="CV21" t="e">
        <f t="shared" ref="CV21:CV24" si="89">BN21/(SUM(BN$3:BN$24)/100)</f>
        <v>#DIV/0!</v>
      </c>
      <c r="CW21" t="e">
        <f t="shared" ref="CW21:CW24" si="90">BO21/(SUM(BO$3:BO$24)/100)</f>
        <v>#DIV/0!</v>
      </c>
      <c r="CX21" t="e">
        <f t="shared" ref="CX21:CX24" si="91">BP21/(SUM(BP$3:BP$24)/100)</f>
        <v>#DIV/0!</v>
      </c>
      <c r="CY21" t="e">
        <f t="shared" ref="CY21:CY24" si="92">BQ21/(SUM(BQ$3:BQ$24)/100)</f>
        <v>#DIV/0!</v>
      </c>
      <c r="CZ21" t="e">
        <f t="shared" ref="CZ21:CZ24" si="93">BR21/(SUM(BR$3:BR$24)/100)</f>
        <v>#DIV/0!</v>
      </c>
      <c r="DA21" t="e">
        <f t="shared" ref="DA21:DA24" si="94">BT21/(SUM(BT$3:BT$24)/100)</f>
        <v>#DIV/0!</v>
      </c>
      <c r="DB21" t="e">
        <f t="shared" ref="DB21:DB24" si="95">BU21/(SUM(BU$3:BU$24)/100)</f>
        <v>#DIV/0!</v>
      </c>
      <c r="DC21" t="e">
        <f t="shared" ref="DC21:DC24" si="96">BV21/(SUM(BV$3:BV$24)/100)</f>
        <v>#DIV/0!</v>
      </c>
      <c r="DE21" s="22">
        <f t="shared" ref="DE21:DE24" si="97">COUNTIF(BA21,"&lt;&gt;0")</f>
        <v>0</v>
      </c>
      <c r="DF21" s="22">
        <f t="shared" ref="DF21:DF24" si="98">COUNTIF(BB21,"&lt;&gt;0")</f>
        <v>1</v>
      </c>
      <c r="DG21" s="22">
        <f t="shared" ref="DG21:DG24" si="99">COUNTIF(BD21,"&lt;&gt;0")</f>
        <v>1</v>
      </c>
      <c r="DH21" s="22">
        <f t="shared" ref="DH21:DH24" si="100">COUNTIF(BF21,"&lt;&gt;0")</f>
        <v>1</v>
      </c>
      <c r="DI21" s="22">
        <f t="shared" ref="DI21:DI24" si="101">COUNTIF(BH21,"&lt;&gt;0")</f>
        <v>0</v>
      </c>
      <c r="DJ21" s="22">
        <f t="shared" ref="DJ21:DJ24" si="102">COUNTIF(BI21,"&lt;&gt;0")</f>
        <v>0</v>
      </c>
      <c r="DK21" s="22">
        <f t="shared" ref="DK21:DK24" si="103">COUNTIF(BJ21,"&lt;&gt;0")</f>
        <v>0</v>
      </c>
      <c r="DL21" s="22">
        <f t="shared" ref="DL21:DL24" si="104">COUNTIF(BK21,"&lt;&gt;0")</f>
        <v>0</v>
      </c>
      <c r="DM21" s="22">
        <f t="shared" ref="DM21:DM24" si="105">COUNTIF(BL21,"&lt;&gt;0")</f>
        <v>0</v>
      </c>
      <c r="DN21" s="22">
        <f t="shared" ref="DN21:DN24" si="106">COUNTIF(BN21,"&lt;&gt;0")</f>
        <v>0</v>
      </c>
      <c r="DO21" s="22">
        <f t="shared" ref="DO21:DO24" si="107">COUNTIF(BP21,"&lt;&gt;0")</f>
        <v>0</v>
      </c>
      <c r="DP21" s="22">
        <f t="shared" ref="DP21:DP24" si="108">COUNTIF(BQ21,"&lt;&gt;0")</f>
        <v>0</v>
      </c>
      <c r="DQ21" s="22">
        <f t="shared" ref="DQ21:DQ24" si="109">COUNTIF(BR21,"&lt;&gt;0")</f>
        <v>0</v>
      </c>
      <c r="DR21" s="22"/>
      <c r="DS21" s="22"/>
    </row>
    <row r="22" spans="1:123" ht="15.75" thickBot="1">
      <c r="A22" s="102" t="s">
        <v>226</v>
      </c>
      <c r="B22" s="95">
        <v>20</v>
      </c>
      <c r="C22" s="95" t="s">
        <v>246</v>
      </c>
      <c r="D22" s="48" t="s">
        <v>36</v>
      </c>
      <c r="E22" s="31"/>
      <c r="F22" s="31">
        <v>3</v>
      </c>
      <c r="G22" s="31">
        <v>3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48" t="s">
        <v>36</v>
      </c>
      <c r="U22" s="31"/>
      <c r="V22" s="31">
        <v>1</v>
      </c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48"/>
      <c r="AK22" s="90"/>
      <c r="AL22" s="31"/>
      <c r="AM22" s="31"/>
      <c r="AN22" s="34"/>
      <c r="AO22" s="34"/>
      <c r="AP22" s="34"/>
      <c r="AQ22" s="34"/>
      <c r="AR22" s="35"/>
      <c r="AS22" s="31"/>
      <c r="AT22" s="31"/>
      <c r="AU22" s="31"/>
      <c r="AV22" s="31"/>
      <c r="AW22" s="31"/>
      <c r="AX22" s="31"/>
      <c r="AY22" s="31"/>
      <c r="AZ22" s="36">
        <f t="shared" si="47"/>
        <v>2</v>
      </c>
      <c r="BA22" s="37">
        <f t="shared" si="48"/>
        <v>0</v>
      </c>
      <c r="BB22" s="38">
        <f t="shared" si="49"/>
        <v>4</v>
      </c>
      <c r="BC22" s="29">
        <f t="shared" si="50"/>
        <v>4</v>
      </c>
      <c r="BD22" s="38">
        <f t="shared" si="51"/>
        <v>3</v>
      </c>
      <c r="BE22" s="29">
        <f t="shared" si="52"/>
        <v>7</v>
      </c>
      <c r="BF22" s="38">
        <f t="shared" si="53"/>
        <v>0</v>
      </c>
      <c r="BG22" s="29">
        <f t="shared" si="54"/>
        <v>7</v>
      </c>
      <c r="BH22" s="38">
        <f t="shared" si="55"/>
        <v>0</v>
      </c>
      <c r="BI22" s="38">
        <f t="shared" si="56"/>
        <v>0</v>
      </c>
      <c r="BJ22" s="38">
        <f t="shared" si="57"/>
        <v>0</v>
      </c>
      <c r="BK22" s="38">
        <f t="shared" si="58"/>
        <v>0</v>
      </c>
      <c r="BL22" s="38">
        <f t="shared" si="59"/>
        <v>0</v>
      </c>
      <c r="BM22" s="29">
        <f t="shared" si="60"/>
        <v>0</v>
      </c>
      <c r="BN22" s="38">
        <f t="shared" si="61"/>
        <v>0</v>
      </c>
      <c r="BO22" s="38">
        <f t="shared" si="62"/>
        <v>0</v>
      </c>
      <c r="BP22" s="38">
        <f t="shared" si="63"/>
        <v>0</v>
      </c>
      <c r="BQ22" s="38">
        <f t="shared" si="64"/>
        <v>0</v>
      </c>
      <c r="BR22" s="38">
        <f t="shared" si="65"/>
        <v>0</v>
      </c>
      <c r="BS22" s="29">
        <f t="shared" si="66"/>
        <v>0</v>
      </c>
      <c r="BT22" s="38">
        <f t="shared" si="67"/>
        <v>0</v>
      </c>
      <c r="BU22" s="39">
        <f t="shared" si="68"/>
        <v>0</v>
      </c>
      <c r="BV22" s="39">
        <f t="shared" si="69"/>
        <v>0</v>
      </c>
      <c r="BW22" s="40"/>
      <c r="BX22" s="37">
        <f t="shared" si="70"/>
        <v>500</v>
      </c>
      <c r="BY22" s="38">
        <f t="shared" si="71"/>
        <v>0</v>
      </c>
      <c r="BZ22" s="38">
        <f t="shared" si="72"/>
        <v>0</v>
      </c>
      <c r="CA22" s="38">
        <f t="shared" si="73"/>
        <v>0</v>
      </c>
      <c r="CB22" s="38">
        <f t="shared" si="74"/>
        <v>0</v>
      </c>
      <c r="CC22" s="30">
        <f t="shared" si="35"/>
        <v>500</v>
      </c>
      <c r="CD22" s="122">
        <f t="shared" si="6"/>
        <v>353.33333333333337</v>
      </c>
      <c r="CE22" s="22">
        <f t="shared" si="75"/>
        <v>3</v>
      </c>
      <c r="CF22" s="122">
        <f t="shared" si="7"/>
        <v>313.33333333333337</v>
      </c>
      <c r="CG22" s="22">
        <f t="shared" si="76"/>
        <v>4</v>
      </c>
      <c r="CH22" s="122">
        <f t="shared" si="8"/>
        <v>273.33333333333337</v>
      </c>
      <c r="CI22" s="22">
        <f t="shared" si="77"/>
        <v>5</v>
      </c>
      <c r="CJ22">
        <f t="shared" si="78"/>
        <v>3.8624951718810348</v>
      </c>
      <c r="CK22">
        <f t="shared" si="79"/>
        <v>3.8624951718810348</v>
      </c>
      <c r="CM22">
        <f t="shared" si="80"/>
        <v>0</v>
      </c>
      <c r="CN22">
        <f t="shared" si="81"/>
        <v>5.4054054054054053</v>
      </c>
      <c r="CO22">
        <f t="shared" si="82"/>
        <v>3.6585365853658538</v>
      </c>
      <c r="CP22">
        <f t="shared" si="83"/>
        <v>0</v>
      </c>
      <c r="CQ22" t="e">
        <f t="shared" si="84"/>
        <v>#DIV/0!</v>
      </c>
      <c r="CR22">
        <f t="shared" si="85"/>
        <v>0</v>
      </c>
      <c r="CS22">
        <f t="shared" si="86"/>
        <v>0</v>
      </c>
      <c r="CT22" t="e">
        <f t="shared" si="87"/>
        <v>#DIV/0!</v>
      </c>
      <c r="CU22" t="e">
        <f t="shared" si="88"/>
        <v>#DIV/0!</v>
      </c>
      <c r="CV22" t="e">
        <f t="shared" si="89"/>
        <v>#DIV/0!</v>
      </c>
      <c r="CW22" t="e">
        <f t="shared" si="90"/>
        <v>#DIV/0!</v>
      </c>
      <c r="CX22" t="e">
        <f t="shared" si="91"/>
        <v>#DIV/0!</v>
      </c>
      <c r="CY22" t="e">
        <f t="shared" si="92"/>
        <v>#DIV/0!</v>
      </c>
      <c r="CZ22" t="e">
        <f t="shared" si="93"/>
        <v>#DIV/0!</v>
      </c>
      <c r="DA22" t="e">
        <f t="shared" si="94"/>
        <v>#DIV/0!</v>
      </c>
      <c r="DB22" t="e">
        <f t="shared" si="95"/>
        <v>#DIV/0!</v>
      </c>
      <c r="DC22" t="e">
        <f t="shared" si="96"/>
        <v>#DIV/0!</v>
      </c>
      <c r="DE22" s="22">
        <f t="shared" si="97"/>
        <v>0</v>
      </c>
      <c r="DF22" s="22">
        <f t="shared" si="98"/>
        <v>1</v>
      </c>
      <c r="DG22" s="22">
        <f t="shared" si="99"/>
        <v>1</v>
      </c>
      <c r="DH22" s="22">
        <f t="shared" si="100"/>
        <v>0</v>
      </c>
      <c r="DI22" s="22">
        <f t="shared" si="101"/>
        <v>0</v>
      </c>
      <c r="DJ22" s="22">
        <f t="shared" si="102"/>
        <v>0</v>
      </c>
      <c r="DK22" s="22">
        <f t="shared" si="103"/>
        <v>0</v>
      </c>
      <c r="DL22" s="22">
        <f t="shared" si="104"/>
        <v>0</v>
      </c>
      <c r="DM22" s="22">
        <f t="shared" si="105"/>
        <v>0</v>
      </c>
      <c r="DN22" s="22">
        <f t="shared" si="106"/>
        <v>0</v>
      </c>
      <c r="DO22" s="22">
        <f t="shared" si="107"/>
        <v>0</v>
      </c>
      <c r="DP22" s="22">
        <f t="shared" si="108"/>
        <v>0</v>
      </c>
      <c r="DQ22" s="22">
        <f t="shared" si="109"/>
        <v>0</v>
      </c>
      <c r="DR22" s="22"/>
      <c r="DS22" s="22"/>
    </row>
    <row r="23" spans="1:123" ht="15.75" thickBot="1">
      <c r="A23" s="102" t="s">
        <v>226</v>
      </c>
      <c r="B23" s="95">
        <v>21</v>
      </c>
      <c r="C23" s="95" t="s">
        <v>247</v>
      </c>
      <c r="D23" s="48" t="s">
        <v>36</v>
      </c>
      <c r="E23" s="31"/>
      <c r="F23" s="31">
        <v>1</v>
      </c>
      <c r="G23" s="31">
        <v>1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48" t="s">
        <v>36</v>
      </c>
      <c r="U23" s="31"/>
      <c r="V23" s="31">
        <v>1</v>
      </c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48"/>
      <c r="AK23" s="90"/>
      <c r="AL23" s="31"/>
      <c r="AM23" s="31"/>
      <c r="AN23" s="34"/>
      <c r="AO23" s="34"/>
      <c r="AP23" s="34"/>
      <c r="AQ23" s="34"/>
      <c r="AR23" s="35"/>
      <c r="AS23" s="31"/>
      <c r="AT23" s="31"/>
      <c r="AU23" s="31"/>
      <c r="AV23" s="31"/>
      <c r="AW23" s="31"/>
      <c r="AX23" s="31"/>
      <c r="AY23" s="31"/>
      <c r="AZ23" s="36">
        <f t="shared" si="47"/>
        <v>2</v>
      </c>
      <c r="BA23" s="37">
        <f t="shared" si="48"/>
        <v>0</v>
      </c>
      <c r="BB23" s="38">
        <f t="shared" si="49"/>
        <v>2</v>
      </c>
      <c r="BC23" s="29">
        <f t="shared" si="50"/>
        <v>2</v>
      </c>
      <c r="BD23" s="38">
        <f t="shared" si="51"/>
        <v>1</v>
      </c>
      <c r="BE23" s="29">
        <f t="shared" si="52"/>
        <v>3</v>
      </c>
      <c r="BF23" s="38">
        <f t="shared" si="53"/>
        <v>0</v>
      </c>
      <c r="BG23" s="29">
        <f t="shared" si="54"/>
        <v>3</v>
      </c>
      <c r="BH23" s="38">
        <f t="shared" si="55"/>
        <v>0</v>
      </c>
      <c r="BI23" s="38">
        <f t="shared" si="56"/>
        <v>0</v>
      </c>
      <c r="BJ23" s="38">
        <f t="shared" si="57"/>
        <v>0</v>
      </c>
      <c r="BK23" s="38">
        <f t="shared" si="58"/>
        <v>0</v>
      </c>
      <c r="BL23" s="38">
        <f t="shared" si="59"/>
        <v>0</v>
      </c>
      <c r="BM23" s="29">
        <f t="shared" si="60"/>
        <v>0</v>
      </c>
      <c r="BN23" s="38">
        <f t="shared" si="61"/>
        <v>0</v>
      </c>
      <c r="BO23" s="38">
        <f t="shared" si="62"/>
        <v>0</v>
      </c>
      <c r="BP23" s="38">
        <f t="shared" si="63"/>
        <v>0</v>
      </c>
      <c r="BQ23" s="38">
        <f t="shared" si="64"/>
        <v>0</v>
      </c>
      <c r="BR23" s="38">
        <f t="shared" si="65"/>
        <v>0</v>
      </c>
      <c r="BS23" s="29">
        <f t="shared" si="66"/>
        <v>0</v>
      </c>
      <c r="BT23" s="38">
        <f t="shared" si="67"/>
        <v>0</v>
      </c>
      <c r="BU23" s="39">
        <f t="shared" si="68"/>
        <v>0</v>
      </c>
      <c r="BV23" s="39">
        <f t="shared" si="69"/>
        <v>0</v>
      </c>
      <c r="BW23" s="40"/>
      <c r="BX23" s="37">
        <f t="shared" si="70"/>
        <v>220</v>
      </c>
      <c r="BY23" s="38">
        <f t="shared" si="71"/>
        <v>0</v>
      </c>
      <c r="BZ23" s="38">
        <f t="shared" si="72"/>
        <v>0</v>
      </c>
      <c r="CA23" s="38">
        <f t="shared" si="73"/>
        <v>0</v>
      </c>
      <c r="CB23" s="38">
        <f t="shared" si="74"/>
        <v>0</v>
      </c>
      <c r="CC23" s="30">
        <f t="shared" si="35"/>
        <v>220</v>
      </c>
      <c r="CD23" s="122">
        <f t="shared" si="6"/>
        <v>73.333333333333343</v>
      </c>
      <c r="CE23" s="22">
        <f t="shared" si="75"/>
        <v>3</v>
      </c>
      <c r="CF23" s="122">
        <f t="shared" si="7"/>
        <v>33.333333333333343</v>
      </c>
      <c r="CG23" s="22">
        <f t="shared" si="76"/>
        <v>4</v>
      </c>
      <c r="CH23" s="122">
        <f t="shared" si="8"/>
        <v>-6.6666666666666572</v>
      </c>
      <c r="CI23" s="22" t="str">
        <f t="shared" si="77"/>
        <v>NAO</v>
      </c>
      <c r="CJ23">
        <f t="shared" si="78"/>
        <v>1.6994978756276555</v>
      </c>
      <c r="CK23">
        <f t="shared" si="79"/>
        <v>1.6994978756276555</v>
      </c>
      <c r="CM23">
        <f t="shared" si="80"/>
        <v>0</v>
      </c>
      <c r="CN23">
        <f t="shared" si="81"/>
        <v>2.7027027027027026</v>
      </c>
      <c r="CO23">
        <f t="shared" si="82"/>
        <v>1.2195121951219512</v>
      </c>
      <c r="CP23">
        <f t="shared" si="83"/>
        <v>0</v>
      </c>
      <c r="CQ23" t="e">
        <f t="shared" si="84"/>
        <v>#DIV/0!</v>
      </c>
      <c r="CR23">
        <f t="shared" si="85"/>
        <v>0</v>
      </c>
      <c r="CS23">
        <f t="shared" si="86"/>
        <v>0</v>
      </c>
      <c r="CT23" t="e">
        <f t="shared" si="87"/>
        <v>#DIV/0!</v>
      </c>
      <c r="CU23" t="e">
        <f t="shared" si="88"/>
        <v>#DIV/0!</v>
      </c>
      <c r="CV23" t="e">
        <f t="shared" si="89"/>
        <v>#DIV/0!</v>
      </c>
      <c r="CW23" t="e">
        <f t="shared" si="90"/>
        <v>#DIV/0!</v>
      </c>
      <c r="CX23" t="e">
        <f t="shared" si="91"/>
        <v>#DIV/0!</v>
      </c>
      <c r="CY23" t="e">
        <f t="shared" si="92"/>
        <v>#DIV/0!</v>
      </c>
      <c r="CZ23" t="e">
        <f t="shared" si="93"/>
        <v>#DIV/0!</v>
      </c>
      <c r="DA23" t="e">
        <f t="shared" si="94"/>
        <v>#DIV/0!</v>
      </c>
      <c r="DB23" t="e">
        <f t="shared" si="95"/>
        <v>#DIV/0!</v>
      </c>
      <c r="DC23" t="e">
        <f t="shared" si="96"/>
        <v>#DIV/0!</v>
      </c>
      <c r="DE23" s="22">
        <f t="shared" si="97"/>
        <v>0</v>
      </c>
      <c r="DF23" s="22">
        <f t="shared" si="98"/>
        <v>1</v>
      </c>
      <c r="DG23" s="22">
        <f t="shared" si="99"/>
        <v>1</v>
      </c>
      <c r="DH23" s="22">
        <f t="shared" si="100"/>
        <v>0</v>
      </c>
      <c r="DI23" s="22">
        <f t="shared" si="101"/>
        <v>0</v>
      </c>
      <c r="DJ23" s="22">
        <f t="shared" si="102"/>
        <v>0</v>
      </c>
      <c r="DK23" s="22">
        <f t="shared" si="103"/>
        <v>0</v>
      </c>
      <c r="DL23" s="22">
        <f t="shared" si="104"/>
        <v>0</v>
      </c>
      <c r="DM23" s="22">
        <f t="shared" si="105"/>
        <v>0</v>
      </c>
      <c r="DN23" s="22">
        <f t="shared" si="106"/>
        <v>0</v>
      </c>
      <c r="DO23" s="22">
        <f t="shared" si="107"/>
        <v>0</v>
      </c>
      <c r="DP23" s="22">
        <f t="shared" si="108"/>
        <v>0</v>
      </c>
      <c r="DQ23" s="22">
        <f t="shared" si="109"/>
        <v>0</v>
      </c>
      <c r="DR23" s="22"/>
      <c r="DS23" s="22"/>
    </row>
    <row r="24" spans="1:123" ht="15.75" thickBot="1">
      <c r="A24" s="102" t="s">
        <v>226</v>
      </c>
      <c r="B24" s="95">
        <v>22</v>
      </c>
      <c r="C24" s="95" t="s">
        <v>248</v>
      </c>
      <c r="D24" s="48" t="s">
        <v>36</v>
      </c>
      <c r="E24" s="31">
        <v>2</v>
      </c>
      <c r="F24" s="31">
        <v>3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48" t="s">
        <v>36</v>
      </c>
      <c r="U24" s="31"/>
      <c r="V24" s="31"/>
      <c r="W24" s="31">
        <v>3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48"/>
      <c r="AK24" s="90"/>
      <c r="AL24" s="31"/>
      <c r="AM24" s="31"/>
      <c r="AN24" s="34"/>
      <c r="AO24" s="34"/>
      <c r="AP24" s="34"/>
      <c r="AQ24" s="34"/>
      <c r="AR24" s="35"/>
      <c r="AS24" s="31"/>
      <c r="AT24" s="31"/>
      <c r="AU24" s="31"/>
      <c r="AV24" s="31"/>
      <c r="AW24" s="31"/>
      <c r="AX24" s="31"/>
      <c r="AY24" s="31"/>
      <c r="AZ24" s="36">
        <f t="shared" si="47"/>
        <v>2</v>
      </c>
      <c r="BA24" s="37">
        <f t="shared" si="48"/>
        <v>2</v>
      </c>
      <c r="BB24" s="38">
        <f t="shared" si="49"/>
        <v>3</v>
      </c>
      <c r="BC24" s="29">
        <f t="shared" si="50"/>
        <v>5</v>
      </c>
      <c r="BD24" s="38">
        <f t="shared" si="51"/>
        <v>3</v>
      </c>
      <c r="BE24" s="29">
        <f t="shared" si="52"/>
        <v>8</v>
      </c>
      <c r="BF24" s="38">
        <f t="shared" si="53"/>
        <v>0</v>
      </c>
      <c r="BG24" s="29">
        <f t="shared" si="54"/>
        <v>8</v>
      </c>
      <c r="BH24" s="38">
        <f t="shared" si="55"/>
        <v>0</v>
      </c>
      <c r="BI24" s="38">
        <f t="shared" si="56"/>
        <v>0</v>
      </c>
      <c r="BJ24" s="38">
        <f t="shared" si="57"/>
        <v>0</v>
      </c>
      <c r="BK24" s="38">
        <f t="shared" si="58"/>
        <v>0</v>
      </c>
      <c r="BL24" s="38">
        <f t="shared" si="59"/>
        <v>0</v>
      </c>
      <c r="BM24" s="29">
        <f t="shared" si="60"/>
        <v>0</v>
      </c>
      <c r="BN24" s="38">
        <f t="shared" si="61"/>
        <v>0</v>
      </c>
      <c r="BO24" s="38">
        <f t="shared" si="62"/>
        <v>0</v>
      </c>
      <c r="BP24" s="38">
        <f t="shared" si="63"/>
        <v>0</v>
      </c>
      <c r="BQ24" s="38">
        <f t="shared" si="64"/>
        <v>0</v>
      </c>
      <c r="BR24" s="38">
        <f t="shared" si="65"/>
        <v>0</v>
      </c>
      <c r="BS24" s="29">
        <f t="shared" si="66"/>
        <v>0</v>
      </c>
      <c r="BT24" s="38">
        <f t="shared" si="67"/>
        <v>0</v>
      </c>
      <c r="BU24" s="39">
        <f t="shared" si="68"/>
        <v>0</v>
      </c>
      <c r="BV24" s="39">
        <f t="shared" si="69"/>
        <v>0</v>
      </c>
      <c r="BW24" s="40"/>
      <c r="BX24" s="37">
        <f t="shared" si="70"/>
        <v>620</v>
      </c>
      <c r="BY24" s="38">
        <f t="shared" si="71"/>
        <v>0</v>
      </c>
      <c r="BZ24" s="38">
        <f t="shared" si="72"/>
        <v>0</v>
      </c>
      <c r="CA24" s="38">
        <f t="shared" si="73"/>
        <v>0</v>
      </c>
      <c r="CB24" s="38">
        <f t="shared" si="74"/>
        <v>0</v>
      </c>
      <c r="CC24" s="30">
        <f t="shared" si="35"/>
        <v>620</v>
      </c>
      <c r="CD24" s="122">
        <f t="shared" si="6"/>
        <v>473.33333333333337</v>
      </c>
      <c r="CE24" s="22">
        <f t="shared" si="75"/>
        <v>3</v>
      </c>
      <c r="CF24" s="122">
        <f t="shared" si="7"/>
        <v>433.33333333333337</v>
      </c>
      <c r="CG24" s="22">
        <f t="shared" si="76"/>
        <v>4</v>
      </c>
      <c r="CH24" s="122">
        <f t="shared" si="8"/>
        <v>393.33333333333337</v>
      </c>
      <c r="CI24" s="22">
        <f t="shared" si="77"/>
        <v>5</v>
      </c>
      <c r="CJ24">
        <f t="shared" si="78"/>
        <v>4.7894940131324839</v>
      </c>
      <c r="CK24">
        <f t="shared" si="79"/>
        <v>4.7894940131324839</v>
      </c>
      <c r="CM24">
        <f t="shared" si="80"/>
        <v>11.76470588235294</v>
      </c>
      <c r="CN24">
        <f t="shared" si="81"/>
        <v>4.0540540540540544</v>
      </c>
      <c r="CO24">
        <f t="shared" si="82"/>
        <v>3.6585365853658538</v>
      </c>
      <c r="CP24">
        <f t="shared" si="83"/>
        <v>0</v>
      </c>
      <c r="CQ24" t="e">
        <f t="shared" si="84"/>
        <v>#DIV/0!</v>
      </c>
      <c r="CR24">
        <f t="shared" si="85"/>
        <v>0</v>
      </c>
      <c r="CS24">
        <f t="shared" si="86"/>
        <v>0</v>
      </c>
      <c r="CT24" t="e">
        <f t="shared" si="87"/>
        <v>#DIV/0!</v>
      </c>
      <c r="CU24" t="e">
        <f t="shared" si="88"/>
        <v>#DIV/0!</v>
      </c>
      <c r="CV24" t="e">
        <f t="shared" si="89"/>
        <v>#DIV/0!</v>
      </c>
      <c r="CW24" t="e">
        <f t="shared" si="90"/>
        <v>#DIV/0!</v>
      </c>
      <c r="CX24" t="e">
        <f t="shared" si="91"/>
        <v>#DIV/0!</v>
      </c>
      <c r="CY24" t="e">
        <f t="shared" si="92"/>
        <v>#DIV/0!</v>
      </c>
      <c r="CZ24" t="e">
        <f t="shared" si="93"/>
        <v>#DIV/0!</v>
      </c>
      <c r="DA24" t="e">
        <f t="shared" si="94"/>
        <v>#DIV/0!</v>
      </c>
      <c r="DB24" t="e">
        <f t="shared" si="95"/>
        <v>#DIV/0!</v>
      </c>
      <c r="DC24" t="e">
        <f t="shared" si="96"/>
        <v>#DIV/0!</v>
      </c>
      <c r="DE24" s="22">
        <f t="shared" si="97"/>
        <v>1</v>
      </c>
      <c r="DF24" s="22">
        <f t="shared" si="98"/>
        <v>1</v>
      </c>
      <c r="DG24" s="22">
        <f t="shared" si="99"/>
        <v>1</v>
      </c>
      <c r="DH24" s="22">
        <f t="shared" si="100"/>
        <v>0</v>
      </c>
      <c r="DI24" s="22">
        <f t="shared" si="101"/>
        <v>0</v>
      </c>
      <c r="DJ24" s="22">
        <f t="shared" si="102"/>
        <v>0</v>
      </c>
      <c r="DK24" s="22">
        <f t="shared" si="103"/>
        <v>0</v>
      </c>
      <c r="DL24" s="22">
        <f t="shared" si="104"/>
        <v>0</v>
      </c>
      <c r="DM24" s="22">
        <f t="shared" si="105"/>
        <v>0</v>
      </c>
      <c r="DN24" s="22">
        <f t="shared" si="106"/>
        <v>0</v>
      </c>
      <c r="DO24" s="22">
        <f t="shared" si="107"/>
        <v>0</v>
      </c>
      <c r="DP24" s="22">
        <f t="shared" si="108"/>
        <v>0</v>
      </c>
      <c r="DQ24" s="22">
        <f t="shared" si="109"/>
        <v>0</v>
      </c>
      <c r="DR24" s="22">
        <f t="shared" si="43"/>
        <v>0</v>
      </c>
      <c r="DS24" s="22">
        <f t="shared" si="44"/>
        <v>0</v>
      </c>
    </row>
    <row r="25" spans="1:123" ht="15.75" thickBot="1">
      <c r="A25" s="42"/>
      <c r="B25" s="43"/>
      <c r="C25" s="44"/>
      <c r="D25" s="45"/>
      <c r="E25" s="46"/>
      <c r="F25" s="47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8"/>
      <c r="U25" s="47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8"/>
      <c r="AK25" s="47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8">
        <f>SUM(AZ3:AZ24)</f>
        <v>40</v>
      </c>
      <c r="BA25" s="49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50"/>
      <c r="BW25" s="42"/>
      <c r="BX25" s="43"/>
      <c r="BY25" s="43"/>
      <c r="BZ25" s="43"/>
      <c r="CA25" s="43"/>
      <c r="CB25" s="43"/>
      <c r="CC25" s="43"/>
      <c r="CD25" s="42"/>
      <c r="CE25" s="42"/>
      <c r="CF25" s="42"/>
      <c r="CG25" s="42"/>
      <c r="CH25" s="42"/>
      <c r="CI25" s="42"/>
    </row>
    <row r="26" spans="1:123" ht="15.75" thickBot="1">
      <c r="C26" s="7" t="s">
        <v>40</v>
      </c>
      <c r="D26" s="7"/>
      <c r="E26" s="51"/>
      <c r="F26" s="51">
        <v>6</v>
      </c>
      <c r="G26" s="51">
        <v>1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>
        <v>1</v>
      </c>
      <c r="W26" s="51">
        <v>2</v>
      </c>
      <c r="X26" s="51"/>
      <c r="Y26" s="51"/>
      <c r="Z26" s="51"/>
      <c r="AA26" s="51"/>
      <c r="AB26" s="51"/>
      <c r="AC26" s="51"/>
      <c r="AD26" s="51"/>
      <c r="AE26" s="85"/>
      <c r="AF26" s="85"/>
      <c r="AG26" s="85"/>
      <c r="AH26" s="85"/>
      <c r="AI26" s="85"/>
      <c r="AJ26" s="85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7">
        <f>AZ25/2</f>
        <v>20</v>
      </c>
      <c r="BA26" s="1">
        <f t="shared" ref="BA26:BB26" si="110">SUM(E26,U26,AK26)</f>
        <v>0</v>
      </c>
      <c r="BB26" s="52">
        <f t="shared" si="110"/>
        <v>7</v>
      </c>
      <c r="BC26" s="52"/>
      <c r="BD26" s="52">
        <f>SUM(G26,W26,AM26)</f>
        <v>3</v>
      </c>
      <c r="BE26" s="52"/>
      <c r="BF26" s="52">
        <f>SUM(H26,X26,AN26)</f>
        <v>0</v>
      </c>
      <c r="BG26" s="52"/>
      <c r="BH26" s="52">
        <f>SUM(I26,Y26,AO26)</f>
        <v>0</v>
      </c>
      <c r="BI26" s="52">
        <f>SUM(J26,Z26,AP26)</f>
        <v>0</v>
      </c>
      <c r="BJ26" s="52">
        <f>SUM(K26,AA26,AQ26)</f>
        <v>0</v>
      </c>
      <c r="BK26" s="53">
        <f>SUM(AR26,AB26,L26)</f>
        <v>0</v>
      </c>
      <c r="BL26" s="53">
        <f>SUM(AS26,AC26,M26)</f>
        <v>0</v>
      </c>
      <c r="BM26" s="53"/>
      <c r="BN26" s="53">
        <f>SUM(AT26,AD26,N26)</f>
        <v>0</v>
      </c>
      <c r="BO26" s="53"/>
      <c r="BP26" s="53">
        <f>SUM(AU26,AE26,O26)</f>
        <v>0</v>
      </c>
      <c r="BQ26" s="53">
        <f>SUM(AV26,AF26,P26)</f>
        <v>0</v>
      </c>
      <c r="BR26" s="53">
        <f>SUM(AW26,AG26,Q26)</f>
        <v>0</v>
      </c>
      <c r="BS26" s="53"/>
      <c r="BT26" s="53">
        <f>SUM(AX26,AH26,R26)</f>
        <v>0</v>
      </c>
      <c r="BU26" s="53"/>
      <c r="BV26" s="54">
        <f>SUM(AY26,AI26,S26)</f>
        <v>0</v>
      </c>
      <c r="CA26" s="55"/>
      <c r="CB26" s="55"/>
      <c r="CC26">
        <f>SUM(CC3:CC24)</f>
        <v>12945</v>
      </c>
    </row>
    <row r="27" spans="1:123">
      <c r="BI27" s="20"/>
      <c r="BY27" s="20"/>
      <c r="CJ27" t="e">
        <f>SUM(CJ3:CJ24)</f>
        <v>#VALUE!</v>
      </c>
      <c r="CK27" t="e">
        <f>SUM(CK3:CK24)</f>
        <v>#VALUE!</v>
      </c>
      <c r="CM27">
        <f t="shared" ref="CM27:DC27" si="111">SUM(CM3:CM24)</f>
        <v>99.999999999999986</v>
      </c>
      <c r="CN27">
        <f t="shared" si="111"/>
        <v>100.00000000000001</v>
      </c>
      <c r="CO27">
        <f t="shared" si="111"/>
        <v>99.999999999999986</v>
      </c>
      <c r="CP27">
        <f t="shared" si="111"/>
        <v>100</v>
      </c>
      <c r="CQ27" t="e">
        <f t="shared" si="111"/>
        <v>#DIV/0!</v>
      </c>
      <c r="CR27">
        <f t="shared" si="111"/>
        <v>100</v>
      </c>
      <c r="CS27">
        <f t="shared" si="111"/>
        <v>100</v>
      </c>
      <c r="CT27" t="e">
        <f t="shared" si="111"/>
        <v>#DIV/0!</v>
      </c>
      <c r="CU27" t="e">
        <f t="shared" si="111"/>
        <v>#DIV/0!</v>
      </c>
      <c r="CV27" t="e">
        <f t="shared" si="111"/>
        <v>#DIV/0!</v>
      </c>
      <c r="CW27" t="e">
        <f t="shared" si="111"/>
        <v>#DIV/0!</v>
      </c>
      <c r="CX27" t="e">
        <f t="shared" si="111"/>
        <v>#DIV/0!</v>
      </c>
      <c r="CY27" t="e">
        <f t="shared" si="111"/>
        <v>#DIV/0!</v>
      </c>
      <c r="CZ27" t="e">
        <f t="shared" si="111"/>
        <v>#DIV/0!</v>
      </c>
      <c r="DA27" t="e">
        <f t="shared" si="111"/>
        <v>#DIV/0!</v>
      </c>
      <c r="DB27" t="e">
        <f t="shared" si="111"/>
        <v>#DIV/0!</v>
      </c>
      <c r="DC27" t="e">
        <f t="shared" si="111"/>
        <v>#DIV/0!</v>
      </c>
    </row>
    <row r="28" spans="1:123" ht="15.75" thickBot="1"/>
    <row r="29" spans="1:123" ht="15.75" thickBot="1">
      <c r="D29" t="s">
        <v>41</v>
      </c>
      <c r="E29" t="s">
        <v>42</v>
      </c>
      <c r="F29" t="s">
        <v>43</v>
      </c>
      <c r="U29" s="55"/>
      <c r="BA29" s="16" t="s">
        <v>8</v>
      </c>
      <c r="BB29" s="17" t="s">
        <v>9</v>
      </c>
      <c r="BC29" s="17"/>
      <c r="BD29" s="17" t="s">
        <v>10</v>
      </c>
      <c r="BE29" s="17"/>
      <c r="BF29" s="17" t="s">
        <v>11</v>
      </c>
      <c r="BG29" s="17"/>
      <c r="BH29" s="17" t="s">
        <v>12</v>
      </c>
      <c r="BI29" s="17" t="s">
        <v>13</v>
      </c>
      <c r="BJ29" s="17" t="s">
        <v>14</v>
      </c>
      <c r="BK29" s="17" t="s">
        <v>15</v>
      </c>
      <c r="BL29" s="17" t="s">
        <v>16</v>
      </c>
      <c r="BM29" s="17"/>
      <c r="BN29" s="17" t="s">
        <v>17</v>
      </c>
      <c r="BO29" s="17"/>
      <c r="BP29" s="17" t="s">
        <v>27</v>
      </c>
      <c r="BQ29" s="17" t="s">
        <v>19</v>
      </c>
      <c r="BR29" s="17" t="s">
        <v>20</v>
      </c>
      <c r="BS29" s="17"/>
      <c r="BT29" s="17" t="s">
        <v>21</v>
      </c>
      <c r="BU29" s="17"/>
      <c r="BV29" s="19" t="s">
        <v>22</v>
      </c>
      <c r="BW29" s="185" t="s">
        <v>44</v>
      </c>
      <c r="BX29" s="186"/>
      <c r="BY29" s="186"/>
      <c r="BZ29" s="186"/>
      <c r="CA29" s="187"/>
      <c r="CB29" s="150" t="s">
        <v>222</v>
      </c>
      <c r="CC29" s="151"/>
    </row>
    <row r="30" spans="1:123" ht="15.75" thickBot="1">
      <c r="D30">
        <v>2010</v>
      </c>
      <c r="E30">
        <v>2011</v>
      </c>
      <c r="F30">
        <v>2012</v>
      </c>
      <c r="G30" t="s">
        <v>45</v>
      </c>
      <c r="AY30" s="153" t="s">
        <v>46</v>
      </c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78" t="s">
        <v>47</v>
      </c>
      <c r="BX30" s="179"/>
      <c r="BY30" s="56"/>
      <c r="BZ30" s="56"/>
      <c r="CA30" s="57">
        <f>SUM(BA32:BV32)</f>
        <v>178</v>
      </c>
      <c r="CB30" s="123">
        <v>0.8</v>
      </c>
      <c r="CC30" s="60">
        <f>PERCENTILE($CC$1:$CC24,0.8)</f>
        <v>1061</v>
      </c>
    </row>
    <row r="31" spans="1:123" ht="15.75" thickBot="1">
      <c r="C31" t="s">
        <v>48</v>
      </c>
      <c r="D31">
        <f>COUNTIF(D3:D24,"P")</f>
        <v>20</v>
      </c>
      <c r="E31">
        <f>COUNTIF(T3:T24,"P")</f>
        <v>20</v>
      </c>
      <c r="G31">
        <f>AVERAGE(D31:F31)</f>
        <v>20</v>
      </c>
      <c r="AP31" s="55"/>
      <c r="AQ31" s="55"/>
      <c r="AR31" s="55"/>
      <c r="AS31" s="55"/>
      <c r="AT31" s="55"/>
      <c r="AU31" s="55"/>
      <c r="AV31" s="55"/>
      <c r="AW31" s="55"/>
      <c r="AX31" s="55"/>
      <c r="AY31" s="1" t="s">
        <v>49</v>
      </c>
      <c r="AZ31" s="58"/>
      <c r="BA31" s="59">
        <f>SUM(BA3:BA24)</f>
        <v>17</v>
      </c>
      <c r="BB31" s="59">
        <f>SUM(BB3:BB24)</f>
        <v>74</v>
      </c>
      <c r="BC31" s="59"/>
      <c r="BD31" s="59">
        <f>SUM(BD3:BD24)</f>
        <v>82</v>
      </c>
      <c r="BE31" s="59"/>
      <c r="BF31" s="59">
        <f>SUM(BF3:BF24)</f>
        <v>9</v>
      </c>
      <c r="BG31" s="59"/>
      <c r="BH31" s="59">
        <f>SUM(BH3:BH24)</f>
        <v>0</v>
      </c>
      <c r="BI31" s="59">
        <f>SUM(BI3:BI24)</f>
        <v>3</v>
      </c>
      <c r="BJ31" s="59">
        <f>SUM(BJ3:BJ24)</f>
        <v>3</v>
      </c>
      <c r="BK31" s="59">
        <f>SUM(BK3:BK24)</f>
        <v>0</v>
      </c>
      <c r="BL31" s="59">
        <f>SUM(BL3:BL24)</f>
        <v>0</v>
      </c>
      <c r="BM31" s="59"/>
      <c r="BN31" s="59">
        <f>SUM(BN3:BN24)</f>
        <v>0</v>
      </c>
      <c r="BO31" s="59">
        <f>SUM(BO3:BO24)</f>
        <v>0</v>
      </c>
      <c r="BP31" s="59">
        <f>SUM(BP3:BP24)</f>
        <v>0</v>
      </c>
      <c r="BQ31" s="59">
        <f>SUM(BQ3:BQ24)</f>
        <v>0</v>
      </c>
      <c r="BR31" s="59">
        <f>SUM(BR3:BR24)</f>
        <v>0</v>
      </c>
      <c r="BS31" s="59"/>
      <c r="BT31" s="59">
        <f>SUM(BT3:BT24)</f>
        <v>0</v>
      </c>
      <c r="BU31" s="59">
        <f>SUM(BU3:BU24)</f>
        <v>0</v>
      </c>
      <c r="BV31" s="59">
        <f>SUM(BV3:BV24)</f>
        <v>0</v>
      </c>
      <c r="BW31" s="169" t="s">
        <v>29</v>
      </c>
      <c r="BX31" s="170"/>
      <c r="BY31" s="60"/>
      <c r="BZ31" s="60"/>
      <c r="CA31" s="61">
        <f>SUM(BA32:BJ32)</f>
        <v>178</v>
      </c>
      <c r="CB31" s="142">
        <v>0.75</v>
      </c>
      <c r="CC31" s="60">
        <f>PERCENTILE($CC$1:$CC24,0.75)</f>
        <v>985</v>
      </c>
    </row>
    <row r="32" spans="1:123" ht="15.75" thickBot="1">
      <c r="C32" t="s">
        <v>50</v>
      </c>
      <c r="D32">
        <f>COUNTIF(D3:D24,"C")</f>
        <v>2</v>
      </c>
      <c r="E32">
        <f>COUNTIF(T3:T24,"C")</f>
        <v>2</v>
      </c>
      <c r="F32">
        <f>COUNTIF(A3:AJ24,"C")</f>
        <v>4</v>
      </c>
      <c r="G32">
        <f>AVERAGE(D32:F32)</f>
        <v>2.6666666666666665</v>
      </c>
      <c r="AP32" s="55"/>
      <c r="AQ32" s="55"/>
      <c r="AR32" s="55"/>
      <c r="AS32" s="55"/>
      <c r="AT32" s="55"/>
      <c r="AU32" s="55"/>
      <c r="AV32" s="55"/>
      <c r="AW32" s="55"/>
      <c r="AX32" s="55"/>
      <c r="AY32" s="1" t="s">
        <v>51</v>
      </c>
      <c r="AZ32" s="58"/>
      <c r="BA32" s="52">
        <f>BA31-BA26</f>
        <v>17</v>
      </c>
      <c r="BB32" s="52">
        <f t="shared" ref="BB32:BV32" si="112">BB31-BB26</f>
        <v>67</v>
      </c>
      <c r="BC32" s="52"/>
      <c r="BD32" s="52">
        <f t="shared" si="112"/>
        <v>79</v>
      </c>
      <c r="BE32" s="52"/>
      <c r="BF32" s="52">
        <f t="shared" si="112"/>
        <v>9</v>
      </c>
      <c r="BG32" s="52"/>
      <c r="BH32" s="52">
        <f t="shared" si="112"/>
        <v>0</v>
      </c>
      <c r="BI32" s="52">
        <f t="shared" si="112"/>
        <v>3</v>
      </c>
      <c r="BJ32" s="52">
        <f t="shared" si="112"/>
        <v>3</v>
      </c>
      <c r="BK32" s="52">
        <f t="shared" si="112"/>
        <v>0</v>
      </c>
      <c r="BL32" s="52">
        <f t="shared" si="112"/>
        <v>0</v>
      </c>
      <c r="BM32" s="52"/>
      <c r="BN32" s="52">
        <f t="shared" si="112"/>
        <v>0</v>
      </c>
      <c r="BO32" s="52"/>
      <c r="BP32" s="52">
        <f t="shared" si="112"/>
        <v>0</v>
      </c>
      <c r="BQ32" s="52">
        <f t="shared" si="112"/>
        <v>0</v>
      </c>
      <c r="BR32" s="52">
        <f t="shared" si="112"/>
        <v>0</v>
      </c>
      <c r="BS32" s="52"/>
      <c r="BT32" s="52">
        <f t="shared" si="112"/>
        <v>0</v>
      </c>
      <c r="BU32" s="52"/>
      <c r="BV32" s="52">
        <f t="shared" si="112"/>
        <v>0</v>
      </c>
      <c r="BW32" s="169" t="s">
        <v>52</v>
      </c>
      <c r="BX32" s="170"/>
      <c r="BY32" s="60"/>
      <c r="BZ32" s="60"/>
      <c r="CA32" s="61">
        <f>SUM(BK32:BP32)</f>
        <v>0</v>
      </c>
      <c r="CB32" s="123">
        <v>0.7</v>
      </c>
      <c r="CC32" s="60">
        <f>PERCENTILE($CC$1:$CC24,0.7)</f>
        <v>910.99999999999989</v>
      </c>
    </row>
    <row r="33" spans="3:81" ht="15.75" thickBot="1">
      <c r="C33" t="s">
        <v>53</v>
      </c>
      <c r="D33">
        <f>COUNTIF(D3:D24,"V")</f>
        <v>0</v>
      </c>
      <c r="E33">
        <f>COUNTIF(T3:T24,"V")</f>
        <v>0</v>
      </c>
      <c r="F33">
        <f>COUNTIF(AJ3:AJ24,"V")</f>
        <v>0</v>
      </c>
      <c r="G33">
        <f>AVERAGE(D33:F33)</f>
        <v>0</v>
      </c>
      <c r="AP33" s="55"/>
      <c r="AQ33" s="55"/>
      <c r="AR33" s="55"/>
      <c r="AS33" s="55"/>
      <c r="AT33" s="55"/>
      <c r="AU33" s="55"/>
      <c r="AV33" s="55"/>
      <c r="AW33" s="55"/>
      <c r="AX33" s="55"/>
      <c r="AY33" s="1" t="s">
        <v>54</v>
      </c>
      <c r="AZ33" s="58"/>
      <c r="BA33" s="58">
        <f>BA32*100</f>
        <v>1700</v>
      </c>
      <c r="BB33" s="5">
        <f>BB32*80</f>
        <v>5360</v>
      </c>
      <c r="BC33" s="5"/>
      <c r="BD33" s="5">
        <f>BD32*60</f>
        <v>4740</v>
      </c>
      <c r="BE33" s="5"/>
      <c r="BF33" s="5">
        <f>BF32*40</f>
        <v>360</v>
      </c>
      <c r="BG33" s="5"/>
      <c r="BH33" s="5">
        <f>BH32*20</f>
        <v>0</v>
      </c>
      <c r="BI33" s="5">
        <f>BI32*10</f>
        <v>30</v>
      </c>
      <c r="BJ33" s="5">
        <f>BJ32*5</f>
        <v>15</v>
      </c>
      <c r="BK33" s="5">
        <f>BK32*200</f>
        <v>0</v>
      </c>
      <c r="BL33" s="5">
        <f>BL32*100</f>
        <v>0</v>
      </c>
      <c r="BM33" s="5"/>
      <c r="BN33" s="5">
        <f>BN32*50</f>
        <v>0</v>
      </c>
      <c r="BO33" s="5"/>
      <c r="BP33" s="5">
        <f>BP32*25</f>
        <v>0</v>
      </c>
      <c r="BQ33" s="5">
        <f>BQ32*100</f>
        <v>0</v>
      </c>
      <c r="BR33" s="5">
        <f>BR32*50</f>
        <v>0</v>
      </c>
      <c r="BS33" s="5"/>
      <c r="BT33" s="5">
        <f>BT32*25</f>
        <v>0</v>
      </c>
      <c r="BU33" s="5"/>
      <c r="BV33" s="1">
        <f>BV32*10</f>
        <v>0</v>
      </c>
      <c r="BW33" s="171" t="s">
        <v>55</v>
      </c>
      <c r="BX33" s="172"/>
      <c r="BY33" s="62"/>
      <c r="BZ33" s="62"/>
      <c r="CA33" s="63">
        <f>SUM(BQ32:BV32)</f>
        <v>0</v>
      </c>
      <c r="CB33" s="123">
        <v>0.6</v>
      </c>
      <c r="CC33" s="60">
        <f>PERCENTILE($CC$1:$CC24,0.6)</f>
        <v>700.00000000000011</v>
      </c>
    </row>
    <row r="34" spans="3:81" ht="15.75" thickBot="1">
      <c r="C34" t="s">
        <v>34</v>
      </c>
      <c r="D34">
        <f>SUM(D31:D33)</f>
        <v>22</v>
      </c>
      <c r="E34">
        <f>SUM(E31:E33)</f>
        <v>22</v>
      </c>
      <c r="G34">
        <f>AVERAGE(D34:F34)</f>
        <v>22</v>
      </c>
      <c r="AY34" s="64" t="s">
        <v>56</v>
      </c>
      <c r="AZ34" s="65"/>
      <c r="BA34" s="58">
        <f>SUM(BA33:BV33)</f>
        <v>12205</v>
      </c>
      <c r="BB34" s="66">
        <f>BA34/AZ26</f>
        <v>610.25</v>
      </c>
      <c r="BC34" s="32"/>
      <c r="BW34" s="173" t="s">
        <v>54</v>
      </c>
      <c r="BX34" s="67" t="s">
        <v>57</v>
      </c>
      <c r="BY34" s="56"/>
      <c r="BZ34" s="56"/>
      <c r="CA34" s="68">
        <f>AVERAGE(CC3:CC24)</f>
        <v>647.25</v>
      </c>
      <c r="CB34" s="123">
        <v>0.5</v>
      </c>
      <c r="CC34" s="60">
        <f>PERCENTILE($CC$1:$CC24,0.5)</f>
        <v>470</v>
      </c>
    </row>
    <row r="35" spans="3:81" ht="15.75" thickBot="1">
      <c r="AY35" s="6"/>
      <c r="AZ35" s="8"/>
      <c r="BA35" s="5">
        <f>(SUM($AZ$3:$AZ$24))*($CE$2/3)</f>
        <v>2933.333333333333</v>
      </c>
      <c r="BB35" s="176" t="str">
        <f>IF(BA34&gt;BA35,"ATINGE CONCEITO 3","NAO")</f>
        <v>ATINGE CONCEITO 3</v>
      </c>
      <c r="BC35" s="177"/>
      <c r="BD35" s="177"/>
      <c r="BE35" s="177"/>
      <c r="BF35" s="177"/>
      <c r="BG35" s="177"/>
      <c r="BH35" s="177"/>
      <c r="BW35" s="174"/>
      <c r="BX35" s="69" t="s">
        <v>58</v>
      </c>
      <c r="BY35" s="60"/>
      <c r="BZ35" s="60"/>
      <c r="CA35" s="61">
        <f>QUARTILE(CC3:CC24,1)</f>
        <v>327.5</v>
      </c>
      <c r="CB35" s="123">
        <v>0.4</v>
      </c>
      <c r="CC35" s="60">
        <f>PERCENTILE($CC$1:$CC24,0.4)</f>
        <v>412</v>
      </c>
    </row>
    <row r="36" spans="3:81" ht="15.75" thickBot="1">
      <c r="AY36" s="70" t="s">
        <v>59</v>
      </c>
      <c r="AZ36" s="71"/>
      <c r="BA36" s="5">
        <f>(SUM($AZ$3:$AZ$24))*($CG$2/3)</f>
        <v>3733.333333333333</v>
      </c>
      <c r="BB36" s="176" t="str">
        <f>IF(BA34&gt;=BA36,"ATINGE CONCEITO 4","NAO")</f>
        <v>ATINGE CONCEITO 4</v>
      </c>
      <c r="BC36" s="177"/>
      <c r="BD36" s="177"/>
      <c r="BE36" s="177"/>
      <c r="BF36" s="177"/>
      <c r="BG36" s="177"/>
      <c r="BH36" s="177"/>
      <c r="BW36" s="174"/>
      <c r="BX36" s="69" t="s">
        <v>60</v>
      </c>
      <c r="BY36" s="60"/>
      <c r="BZ36" s="60"/>
      <c r="CA36" s="72">
        <f>MEDIAN(CC3:CC24)</f>
        <v>470</v>
      </c>
      <c r="CB36" s="142">
        <v>0.35</v>
      </c>
      <c r="CC36" s="60">
        <f>PERCENTILE($CC$1:$CC24,0.35)</f>
        <v>379</v>
      </c>
    </row>
    <row r="37" spans="3:81" ht="15.75" thickBot="1">
      <c r="AY37" s="64"/>
      <c r="AZ37" s="65"/>
      <c r="BA37" s="5">
        <f>(SUM($AZ$3:$AZ$24))*($CI$2/3)</f>
        <v>4533.333333333333</v>
      </c>
      <c r="BB37" s="176" t="str">
        <f>IF(BA34&gt;=BA37,"ATINGE CONCEITO 5","NAO")</f>
        <v>ATINGE CONCEITO 5</v>
      </c>
      <c r="BC37" s="177"/>
      <c r="BD37" s="177"/>
      <c r="BE37" s="177"/>
      <c r="BF37" s="177"/>
      <c r="BG37" s="177"/>
      <c r="BH37" s="177"/>
      <c r="BW37" s="174"/>
      <c r="BX37" s="69" t="s">
        <v>61</v>
      </c>
      <c r="BY37" s="60"/>
      <c r="BZ37" s="60"/>
      <c r="CA37" s="61">
        <f>QUARTILE(CC3:CC24,3)</f>
        <v>985</v>
      </c>
      <c r="CB37" s="123">
        <v>0.3</v>
      </c>
      <c r="CC37" s="60">
        <f>PERCENTILE($CC$1:$CC24,0.3)</f>
        <v>337</v>
      </c>
    </row>
    <row r="38" spans="3:81" ht="15.75" thickBot="1">
      <c r="BW38" s="175"/>
      <c r="BX38" s="73" t="s">
        <v>62</v>
      </c>
      <c r="BY38" s="62"/>
      <c r="BZ38" s="62"/>
      <c r="CA38" s="63">
        <f>QUARTILE(CC3:CC24,4)</f>
        <v>1430</v>
      </c>
    </row>
    <row r="39" spans="3:81" ht="15.75" thickBot="1"/>
    <row r="40" spans="3:81" ht="15.75" thickBot="1">
      <c r="AY40" s="153" t="s">
        <v>63</v>
      </c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5"/>
    </row>
    <row r="41" spans="3:81" ht="15.75" thickBot="1">
      <c r="AY41" s="74"/>
      <c r="AZ41" s="58"/>
      <c r="BA41" s="1" t="s">
        <v>64</v>
      </c>
      <c r="BB41" s="52"/>
      <c r="BC41" s="52"/>
      <c r="BD41" s="52" t="s">
        <v>65</v>
      </c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8"/>
    </row>
    <row r="42" spans="3:81" ht="15.75" thickBot="1">
      <c r="AY42" s="1" t="s">
        <v>66</v>
      </c>
      <c r="AZ42" s="58"/>
      <c r="BA42" s="156">
        <f>AZ26-COUNTIF(CE3:CE24,"=NAO")</f>
        <v>19</v>
      </c>
      <c r="BB42" s="157"/>
      <c r="BC42" s="89"/>
      <c r="BD42" s="158">
        <f>(BA42/G31)*100</f>
        <v>95</v>
      </c>
      <c r="BE42" s="159"/>
      <c r="BF42" s="160"/>
      <c r="BG42" s="88"/>
      <c r="BH42" s="52" t="str">
        <f>IF(BD42&gt;=80,"ATINGEM CONCEITO 3","NAO")</f>
        <v>ATINGEM CONCEITO 3</v>
      </c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8"/>
    </row>
    <row r="43" spans="3:81" ht="15.75" thickBot="1">
      <c r="AY43" s="1" t="s">
        <v>67</v>
      </c>
      <c r="AZ43" s="58"/>
      <c r="BA43" s="156">
        <f>AZ26-COUNTIF(CG3:CG24,"=NAO")</f>
        <v>18</v>
      </c>
      <c r="BB43" s="157"/>
      <c r="BC43" s="89"/>
      <c r="BD43" s="158">
        <f>(BA43/G31)*100</f>
        <v>90</v>
      </c>
      <c r="BE43" s="159"/>
      <c r="BF43" s="160"/>
      <c r="BG43" s="88"/>
      <c r="BH43" s="52" t="str">
        <f>IF(BD43&gt;=80," ATINGEM CONCEITO 4","NAO")</f>
        <v xml:space="preserve"> ATINGEM CONCEITO 4</v>
      </c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8"/>
    </row>
    <row r="44" spans="3:81" ht="15.75" thickBot="1">
      <c r="AY44" s="161" t="s">
        <v>68</v>
      </c>
      <c r="AZ44" s="162"/>
      <c r="BA44" s="156">
        <f>AZ26-COUNTIF(CI3:CI24,"=NAO")</f>
        <v>17</v>
      </c>
      <c r="BB44" s="157"/>
      <c r="BC44" s="89"/>
      <c r="BD44" s="158">
        <f>(BA44/G31)*100</f>
        <v>85</v>
      </c>
      <c r="BE44" s="159"/>
      <c r="BF44" s="160"/>
      <c r="BG44" s="88"/>
      <c r="BH44" s="52" t="str">
        <f>IF(BD44&gt;=80,"ATINGEM CONCEITO 5","NAO")</f>
        <v>ATINGEM CONCEITO 5</v>
      </c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8"/>
    </row>
    <row r="46" spans="3:81" ht="15.75" thickBot="1"/>
    <row r="47" spans="3:81" ht="15.75" thickBot="1">
      <c r="AY47" s="163" t="s">
        <v>69</v>
      </c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5"/>
    </row>
    <row r="48" spans="3:81" ht="15.75" thickBot="1">
      <c r="AY48" t="s">
        <v>45</v>
      </c>
      <c r="AZ48">
        <f>G31</f>
        <v>20</v>
      </c>
      <c r="BA48" s="75" t="s">
        <v>8</v>
      </c>
      <c r="BB48" s="76" t="s">
        <v>9</v>
      </c>
      <c r="BC48" s="76"/>
      <c r="BD48" s="76" t="s">
        <v>10</v>
      </c>
      <c r="BE48" s="76"/>
      <c r="BF48" s="76" t="s">
        <v>11</v>
      </c>
      <c r="BG48" s="76"/>
      <c r="BH48" s="76" t="s">
        <v>12</v>
      </c>
      <c r="BI48" s="76" t="s">
        <v>13</v>
      </c>
      <c r="BJ48" s="76" t="s">
        <v>14</v>
      </c>
      <c r="BK48" s="76" t="s">
        <v>15</v>
      </c>
      <c r="BL48" s="76" t="s">
        <v>16</v>
      </c>
      <c r="BM48" s="76"/>
      <c r="BN48" s="76" t="s">
        <v>17</v>
      </c>
      <c r="BO48" s="76"/>
      <c r="BP48" s="76" t="s">
        <v>27</v>
      </c>
      <c r="BQ48" s="76" t="s">
        <v>19</v>
      </c>
      <c r="BR48" s="76" t="s">
        <v>20</v>
      </c>
      <c r="BS48" s="76"/>
      <c r="BT48" s="76" t="s">
        <v>21</v>
      </c>
      <c r="BU48" s="76"/>
      <c r="BV48" s="77" t="s">
        <v>22</v>
      </c>
    </row>
    <row r="49" spans="51:74">
      <c r="AY49" t="s">
        <v>70</v>
      </c>
      <c r="BA49">
        <f>COUNTIF(BA3:BA24,"&gt;0")</f>
        <v>9</v>
      </c>
      <c r="BB49">
        <f>COUNTIF(BB3:BB24,"&gt;0")</f>
        <v>16</v>
      </c>
      <c r="BD49">
        <f>COUNTIF(BD3:BD24,"&gt;0")</f>
        <v>19</v>
      </c>
      <c r="BF49">
        <f>COUNTIF(BF3:BF24,"&gt;0")</f>
        <v>4</v>
      </c>
      <c r="BH49">
        <f t="shared" ref="BH49:BV49" si="113">COUNTIF(BH3:BH24,"&gt;0")</f>
        <v>0</v>
      </c>
      <c r="BI49">
        <f t="shared" si="113"/>
        <v>3</v>
      </c>
      <c r="BJ49">
        <f t="shared" si="113"/>
        <v>2</v>
      </c>
      <c r="BK49">
        <f t="shared" si="113"/>
        <v>0</v>
      </c>
      <c r="BL49">
        <f t="shared" si="113"/>
        <v>0</v>
      </c>
      <c r="BM49">
        <f t="shared" si="113"/>
        <v>0</v>
      </c>
      <c r="BN49">
        <f t="shared" si="113"/>
        <v>0</v>
      </c>
      <c r="BO49">
        <f t="shared" si="113"/>
        <v>0</v>
      </c>
      <c r="BP49">
        <f t="shared" si="113"/>
        <v>0</v>
      </c>
      <c r="BQ49">
        <f t="shared" si="113"/>
        <v>0</v>
      </c>
      <c r="BR49">
        <f t="shared" si="113"/>
        <v>0</v>
      </c>
      <c r="BS49">
        <f t="shared" si="113"/>
        <v>0</v>
      </c>
      <c r="BT49">
        <f t="shared" si="113"/>
        <v>0</v>
      </c>
      <c r="BU49">
        <f t="shared" si="113"/>
        <v>0</v>
      </c>
      <c r="BV49">
        <f t="shared" si="113"/>
        <v>0</v>
      </c>
    </row>
    <row r="50" spans="51:74">
      <c r="AY50" t="s">
        <v>71</v>
      </c>
      <c r="BA50" s="78">
        <f>BA49/$AZ$48*100</f>
        <v>45</v>
      </c>
      <c r="BB50" s="78">
        <f t="shared" ref="BB50:BV50" si="114">BB49/$AZ$48*100</f>
        <v>80</v>
      </c>
      <c r="BC50" s="78"/>
      <c r="BD50" s="78">
        <f t="shared" si="114"/>
        <v>95</v>
      </c>
      <c r="BE50" s="78"/>
      <c r="BF50" s="78">
        <f t="shared" si="114"/>
        <v>20</v>
      </c>
      <c r="BG50" s="78"/>
      <c r="BH50" s="78">
        <f t="shared" si="114"/>
        <v>0</v>
      </c>
      <c r="BI50" s="78">
        <f t="shared" si="114"/>
        <v>15</v>
      </c>
      <c r="BJ50" s="78">
        <f t="shared" si="114"/>
        <v>10</v>
      </c>
      <c r="BK50" s="78">
        <f t="shared" si="114"/>
        <v>0</v>
      </c>
      <c r="BL50" s="78">
        <f t="shared" si="114"/>
        <v>0</v>
      </c>
      <c r="BM50" s="78">
        <f t="shared" si="114"/>
        <v>0</v>
      </c>
      <c r="BN50" s="78">
        <f t="shared" si="114"/>
        <v>0</v>
      </c>
      <c r="BO50" s="78">
        <f t="shared" si="114"/>
        <v>0</v>
      </c>
      <c r="BP50" s="78">
        <f t="shared" si="114"/>
        <v>0</v>
      </c>
      <c r="BQ50" s="78">
        <f t="shared" si="114"/>
        <v>0</v>
      </c>
      <c r="BR50" s="78">
        <f t="shared" si="114"/>
        <v>0</v>
      </c>
      <c r="BS50" s="78">
        <f t="shared" si="114"/>
        <v>0</v>
      </c>
      <c r="BT50" s="78">
        <f t="shared" si="114"/>
        <v>0</v>
      </c>
      <c r="BU50" s="78">
        <f t="shared" si="114"/>
        <v>0</v>
      </c>
      <c r="BV50" s="78">
        <f t="shared" si="114"/>
        <v>0</v>
      </c>
    </row>
    <row r="51" spans="51:74" ht="15.75" thickBot="1">
      <c r="BA51" t="s">
        <v>29</v>
      </c>
      <c r="BK51" t="s">
        <v>52</v>
      </c>
      <c r="BQ51" t="s">
        <v>55</v>
      </c>
    </row>
    <row r="52" spans="51:74" ht="15.75" thickBot="1">
      <c r="AY52" t="s">
        <v>23</v>
      </c>
      <c r="BA52" s="148">
        <f>COUNTIF(BC3:BC24,"&gt;0")/$AZ$48*100</f>
        <v>85</v>
      </c>
      <c r="BB52" s="149"/>
      <c r="BC52" s="79"/>
      <c r="BJ52" t="s">
        <v>26</v>
      </c>
      <c r="BK52" s="148">
        <f>COUNTIF(BM3:BM24,"&gt;0")/$AZ$48*100</f>
        <v>0</v>
      </c>
      <c r="BL52" s="149"/>
      <c r="BM52" s="79"/>
      <c r="BP52" t="s">
        <v>28</v>
      </c>
      <c r="BQ52" s="148">
        <f>COUNTIF(BS3:BS24,"&gt;0")/$AZ$48*100</f>
        <v>0</v>
      </c>
      <c r="BR52" s="149"/>
      <c r="BS52" s="79"/>
    </row>
    <row r="53" spans="51:74" ht="15.75" thickBot="1">
      <c r="AY53" t="s">
        <v>24</v>
      </c>
      <c r="BA53" s="166">
        <f>COUNTIF(BE3:BE116,"&gt;0")/$AZ$48*100</f>
        <v>100</v>
      </c>
      <c r="BB53" s="167"/>
      <c r="BC53" s="167"/>
      <c r="BD53" s="168"/>
      <c r="BE53" s="79"/>
    </row>
    <row r="54" spans="51:74" ht="15.75" thickBot="1">
      <c r="AY54" t="s">
        <v>72</v>
      </c>
      <c r="BA54" s="148">
        <f>COUNTIF(BG3:BG24,"&gt;0")/$AZ$48*100</f>
        <v>100</v>
      </c>
      <c r="BB54" s="152"/>
      <c r="BC54" s="152"/>
      <c r="BD54" s="152"/>
      <c r="BE54" s="152"/>
      <c r="BF54" s="149"/>
      <c r="BG54" s="55"/>
    </row>
    <row r="55" spans="51:74" ht="15.75" thickBot="1"/>
    <row r="56" spans="51:74" ht="15.75" thickBot="1">
      <c r="AY56" t="s">
        <v>23</v>
      </c>
      <c r="BA56" s="148">
        <f>COUNTIF(BC3:BC24,"&gt;1")/$AZ$48*100</f>
        <v>80</v>
      </c>
      <c r="BB56" s="149"/>
    </row>
  </sheetData>
  <protectedRanges>
    <protectedRange password="E804" sqref="T105:AI105" name="Dados da produção_1"/>
  </protectedRanges>
  <mergeCells count="30">
    <mergeCell ref="AY30:BV30"/>
    <mergeCell ref="BW30:BX30"/>
    <mergeCell ref="E1:S1"/>
    <mergeCell ref="U1:AI1"/>
    <mergeCell ref="AK1:AY1"/>
    <mergeCell ref="BA1:BV1"/>
    <mergeCell ref="BW29:CA29"/>
    <mergeCell ref="BW31:BX31"/>
    <mergeCell ref="BW32:BX32"/>
    <mergeCell ref="BW33:BX33"/>
    <mergeCell ref="BW34:BW38"/>
    <mergeCell ref="BB35:BH35"/>
    <mergeCell ref="BB36:BH36"/>
    <mergeCell ref="BB37:BH37"/>
    <mergeCell ref="BA56:BB56"/>
    <mergeCell ref="CB29:CC29"/>
    <mergeCell ref="BA54:BF54"/>
    <mergeCell ref="AY40:BV40"/>
    <mergeCell ref="BA42:BB42"/>
    <mergeCell ref="BD42:BF42"/>
    <mergeCell ref="BA43:BB43"/>
    <mergeCell ref="BD43:BF43"/>
    <mergeCell ref="AY44:AZ44"/>
    <mergeCell ref="BA44:BB44"/>
    <mergeCell ref="BD44:BF44"/>
    <mergeCell ref="AY47:BV47"/>
    <mergeCell ref="BA52:BB52"/>
    <mergeCell ref="BK52:BL52"/>
    <mergeCell ref="BQ52:BR52"/>
    <mergeCell ref="BA53:BD53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DS46"/>
  <sheetViews>
    <sheetView topLeftCell="AV18" workbookViewId="0">
      <selection activeCell="BA47" sqref="BA47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0">
        <v>2010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57"/>
      <c r="T1" s="86"/>
      <c r="U1" s="154">
        <v>2011</v>
      </c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5"/>
      <c r="AJ1" s="2"/>
      <c r="AK1" s="181">
        <v>2012</v>
      </c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2"/>
      <c r="AZ1" s="3"/>
      <c r="BA1" s="183" t="s">
        <v>0</v>
      </c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4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7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RESUMOS!R3</f>
        <v>220</v>
      </c>
      <c r="CG2">
        <f>RESUMOS!S3</f>
        <v>280</v>
      </c>
      <c r="CI2">
        <f>RESUMOS!T3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2" t="s">
        <v>253</v>
      </c>
      <c r="B3" s="95">
        <v>1</v>
      </c>
      <c r="C3" s="94" t="s">
        <v>254</v>
      </c>
      <c r="D3" s="129" t="s">
        <v>36</v>
      </c>
      <c r="E3" s="132">
        <v>1</v>
      </c>
      <c r="F3" s="97"/>
      <c r="G3" s="97"/>
      <c r="H3" s="97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00" t="s">
        <v>75</v>
      </c>
      <c r="U3" s="133"/>
      <c r="V3" s="133"/>
      <c r="W3" s="97"/>
      <c r="X3" s="133"/>
      <c r="Y3" s="133"/>
      <c r="Z3" s="133"/>
      <c r="AA3" s="133"/>
      <c r="AB3" s="133"/>
      <c r="AC3" s="97">
        <v>1</v>
      </c>
      <c r="AD3" s="133"/>
      <c r="AE3" s="133"/>
      <c r="AF3" s="97">
        <v>1</v>
      </c>
      <c r="AG3" s="81"/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4" si="0">SUM(E3,U3,AK3)</f>
        <v>1</v>
      </c>
      <c r="BB3" s="29">
        <f t="shared" si="0"/>
        <v>0</v>
      </c>
      <c r="BC3" s="29">
        <f>SUM(BA3:BB3)</f>
        <v>1</v>
      </c>
      <c r="BD3" s="29">
        <f t="shared" ref="BD3:BD14" si="1">SUM(G3,W3,AM3)</f>
        <v>0</v>
      </c>
      <c r="BE3" s="29">
        <f>SUM(BC3:BD3)</f>
        <v>1</v>
      </c>
      <c r="BF3" s="29">
        <f t="shared" ref="BF3:BF14" si="2">SUM(H3,X3,AN3)</f>
        <v>0</v>
      </c>
      <c r="BG3" s="29">
        <f>BA3+BB3+BD3+BF3</f>
        <v>1</v>
      </c>
      <c r="BH3" s="29">
        <f t="shared" ref="BH3:BJ14" si="3">SUM(I3,Y3,AO3)</f>
        <v>0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1</v>
      </c>
      <c r="BM3" s="29">
        <f>SUM(BK3:BL3)</f>
        <v>1</v>
      </c>
      <c r="BN3" s="29">
        <f t="shared" ref="BN3:BO14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1</v>
      </c>
      <c r="BR3" s="29">
        <f>SUM(AW3,AG3,Q3)</f>
        <v>0</v>
      </c>
      <c r="BS3" s="29">
        <f>SUM(BQ3:BR3)</f>
        <v>1</v>
      </c>
      <c r="BT3" s="29">
        <f t="shared" ref="BT3:BU14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100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100</v>
      </c>
      <c r="CB3" s="29">
        <f>(BQ3*100)+(BR3*50)+(BT3*25)+(BV3*10)</f>
        <v>100</v>
      </c>
      <c r="CC3" s="30">
        <f>IF(AZ3&gt;0,SUM(BX3:CB3),"")</f>
        <v>300</v>
      </c>
      <c r="CD3" s="122">
        <f t="shared" ref="CD3:CD14" si="6">$CC3-(($CE$2/3)*$AZ3)</f>
        <v>153.33333333333334</v>
      </c>
      <c r="CE3" s="22">
        <f>IF(AZ3=0," ",IF(CD3&gt;=0,3,"NAO"))</f>
        <v>3</v>
      </c>
      <c r="CF3" s="122">
        <f t="shared" ref="CF3:CF14" si="7">$CC3-(($CG$2/3)*$AZ3)</f>
        <v>113.33333333333334</v>
      </c>
      <c r="CG3" s="22">
        <f>IF(AZ3=0," ",IF(CF3&gt;=0,4,"NAO"))</f>
        <v>4</v>
      </c>
      <c r="CH3" s="122">
        <f t="shared" ref="CH3:CH14" si="8">$CC3-(($CI$2/3)*$AZ3)</f>
        <v>73.333333333333343</v>
      </c>
      <c r="CI3" s="22">
        <f>IF(AZ3=0," ",IF(CH3&gt;=0,5,"NAO"))</f>
        <v>5</v>
      </c>
      <c r="CJ3" s="22">
        <f t="shared" ref="CJ3:CJ14" si="9">(CC3)/(SUM($CC$3:$CC$14))*100</f>
        <v>7.3529411764705888</v>
      </c>
      <c r="CK3" s="22">
        <f t="shared" ref="CK3:CK14" si="10">(CC3/(SUM($CC$3:$CC$14))*100)</f>
        <v>7.3529411764705888</v>
      </c>
      <c r="CM3" s="22">
        <f t="shared" ref="CM3:CM14" si="11">BA3/(SUM(BA$3:BA$14)/100)</f>
        <v>10</v>
      </c>
      <c r="CN3" s="22">
        <f t="shared" ref="CN3:CN14" si="12">BB3/(SUM(BB$3:BB$14)/100)</f>
        <v>0</v>
      </c>
      <c r="CO3" s="22">
        <f t="shared" ref="CO3:CO14" si="13">BD3/(SUM(BD$3:BD$14)/100)</f>
        <v>0</v>
      </c>
      <c r="CP3" s="22">
        <f t="shared" ref="CP3:CP14" si="14">BF3/(SUM(BF$3:BF$14)/100)</f>
        <v>0</v>
      </c>
      <c r="CQ3" s="22" t="e">
        <f t="shared" ref="CQ3:CQ14" si="15">BH3/(SUM(BH$3:BH$14)/100)</f>
        <v>#DIV/0!</v>
      </c>
      <c r="CR3" s="22" t="e">
        <f t="shared" ref="CR3:CR14" si="16">BI3/(SUM(BI$3:BI$14)/100)</f>
        <v>#DIV/0!</v>
      </c>
      <c r="CS3" s="22" t="e">
        <f t="shared" ref="CS3:CS14" si="17">BJ3/(SUM(BJ$3:BJ$14)/100)</f>
        <v>#DIV/0!</v>
      </c>
      <c r="CT3" s="22">
        <f t="shared" ref="CT3:CT14" si="18">BK3/(SUM(BK$3:BK$14)/100)</f>
        <v>0</v>
      </c>
      <c r="CU3" s="22">
        <f t="shared" ref="CU3:CU14" si="19">BL3/(SUM(BL$3:BL$14)/100)</f>
        <v>20</v>
      </c>
      <c r="CV3" s="22" t="e">
        <f t="shared" ref="CV3:CV14" si="20">BN3/(SUM(BN$3:BN$14)/100)</f>
        <v>#DIV/0!</v>
      </c>
      <c r="CW3" s="22" t="e">
        <f t="shared" ref="CW3:CW14" si="21">BO3/(SUM(BO$3:BO$14)/100)</f>
        <v>#DIV/0!</v>
      </c>
      <c r="CX3" s="22" t="e">
        <f t="shared" ref="CX3:CX14" si="22">BP3/(SUM(BP$3:BP$14)/100)</f>
        <v>#DIV/0!</v>
      </c>
      <c r="CY3" s="22">
        <f t="shared" ref="CY3:CY14" si="23">BQ3/(SUM(BQ$3:BQ$14)/100)</f>
        <v>8.3333333333333339</v>
      </c>
      <c r="CZ3" s="22" t="e">
        <f t="shared" ref="CZ3:CZ14" si="24">BR3/(SUM(BR$3:BR$14)/100)</f>
        <v>#DIV/0!</v>
      </c>
      <c r="DA3" s="22" t="e">
        <f t="shared" ref="DA3:DA14" si="25">BT3/(SUM(BT$3:BT$14)/100)</f>
        <v>#DIV/0!</v>
      </c>
      <c r="DB3" s="22" t="e">
        <f t="shared" ref="DB3:DB14" si="26">BU3/(SUM(BU$3:BU$14)/100)</f>
        <v>#DIV/0!</v>
      </c>
      <c r="DC3" s="22" t="e">
        <f t="shared" ref="DC3:DC14" si="27">BV3/(SUM(BV$3:BV$14)/100)</f>
        <v>#DIV/0!</v>
      </c>
      <c r="DE3" s="22">
        <f>COUNTIF(BA3,"&lt;&gt;0")</f>
        <v>1</v>
      </c>
      <c r="DF3" s="22">
        <f>COUNTIF(BB3,"&lt;&gt;0")</f>
        <v>0</v>
      </c>
      <c r="DG3" s="22">
        <f>COUNTIF(BD3,"&lt;&gt;0")</f>
        <v>0</v>
      </c>
      <c r="DH3" s="22">
        <f>COUNTIF(BF3,"&lt;&gt;0")</f>
        <v>0</v>
      </c>
      <c r="DI3" s="22">
        <f t="shared" ref="DI3:DM14" si="28">COUNTIF(BH3,"&lt;&gt;0")</f>
        <v>0</v>
      </c>
      <c r="DJ3" s="22">
        <f t="shared" si="28"/>
        <v>0</v>
      </c>
      <c r="DK3" s="22">
        <f t="shared" si="28"/>
        <v>0</v>
      </c>
      <c r="DL3" s="22">
        <f t="shared" si="28"/>
        <v>0</v>
      </c>
      <c r="DM3" s="22">
        <f t="shared" si="28"/>
        <v>1</v>
      </c>
      <c r="DN3" s="22">
        <f t="shared" ref="DN3:DN14" si="29">COUNTIF(BN3,"&lt;&gt;0")</f>
        <v>0</v>
      </c>
      <c r="DO3" s="22">
        <f>COUNTIF(BP3,"&lt;&gt;0")</f>
        <v>0</v>
      </c>
      <c r="DP3" s="22">
        <f>COUNTIF(BQ3,"&lt;&gt;0")</f>
        <v>1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2" t="s">
        <v>253</v>
      </c>
      <c r="B4" s="95">
        <v>2</v>
      </c>
      <c r="C4" s="95" t="s">
        <v>255</v>
      </c>
      <c r="D4" s="129" t="s">
        <v>75</v>
      </c>
      <c r="E4" s="134"/>
      <c r="F4" s="98"/>
      <c r="G4" s="98">
        <v>2</v>
      </c>
      <c r="H4" s="98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00" t="s">
        <v>75</v>
      </c>
      <c r="U4" s="135"/>
      <c r="V4" s="135"/>
      <c r="W4" s="98"/>
      <c r="X4" s="135"/>
      <c r="Y4" s="135"/>
      <c r="Z4" s="135"/>
      <c r="AA4" s="135"/>
      <c r="AB4" s="135"/>
      <c r="AC4" s="98">
        <v>1</v>
      </c>
      <c r="AD4" s="135"/>
      <c r="AE4" s="135"/>
      <c r="AF4" s="98">
        <v>8</v>
      </c>
      <c r="AG4" s="31"/>
      <c r="AH4" s="31"/>
      <c r="AI4" s="31"/>
      <c r="AJ4" s="48"/>
      <c r="AK4" s="90"/>
      <c r="AL4" s="91"/>
      <c r="AM4" s="91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4" si="30">COUNTIF(D4:AY4,"P")</f>
        <v>2</v>
      </c>
      <c r="BA4" s="28">
        <f t="shared" si="0"/>
        <v>0</v>
      </c>
      <c r="BB4" s="29">
        <f t="shared" si="0"/>
        <v>0</v>
      </c>
      <c r="BC4" s="29">
        <f t="shared" ref="BC4:BC14" si="31">SUM(BA4:BB4)</f>
        <v>0</v>
      </c>
      <c r="BD4" s="29">
        <f t="shared" si="1"/>
        <v>2</v>
      </c>
      <c r="BE4" s="29">
        <f t="shared" ref="BE4:BE14" si="32">SUM(BC4:BD4)</f>
        <v>2</v>
      </c>
      <c r="BF4" s="29">
        <f t="shared" si="2"/>
        <v>0</v>
      </c>
      <c r="BG4" s="29">
        <f t="shared" ref="BG4:BG14" si="33">BA4+BB4+BD4+BF4</f>
        <v>2</v>
      </c>
      <c r="BH4" s="29">
        <f t="shared" si="3"/>
        <v>0</v>
      </c>
      <c r="BI4" s="29">
        <f t="shared" si="3"/>
        <v>0</v>
      </c>
      <c r="BJ4" s="29">
        <f t="shared" si="3"/>
        <v>0</v>
      </c>
      <c r="BK4" s="29">
        <f t="shared" ref="BK4:BL14" si="34">SUM(AR4,AB4,L4)</f>
        <v>0</v>
      </c>
      <c r="BL4" s="29">
        <f t="shared" si="34"/>
        <v>1</v>
      </c>
      <c r="BM4" s="29">
        <f t="shared" ref="BM4:BM14" si="35">SUM(BK4:BL4)</f>
        <v>1</v>
      </c>
      <c r="BN4" s="29">
        <f t="shared" si="4"/>
        <v>0</v>
      </c>
      <c r="BO4" s="29">
        <f t="shared" si="4"/>
        <v>0</v>
      </c>
      <c r="BP4" s="29">
        <f t="shared" ref="BP4:BP14" si="36">IF(BO4&gt;=3,3,BO4)</f>
        <v>0</v>
      </c>
      <c r="BQ4" s="29">
        <f t="shared" ref="BQ4:BR14" si="37">SUM(AV4,AF4,P4)</f>
        <v>8</v>
      </c>
      <c r="BR4" s="29">
        <f t="shared" si="37"/>
        <v>0</v>
      </c>
      <c r="BS4" s="29">
        <f t="shared" ref="BS4:BS14" si="38">SUM(BQ4:BR4)</f>
        <v>8</v>
      </c>
      <c r="BT4" s="29">
        <f t="shared" si="5"/>
        <v>0</v>
      </c>
      <c r="BU4" s="30">
        <f t="shared" si="5"/>
        <v>0</v>
      </c>
      <c r="BV4" s="30">
        <f t="shared" ref="BV4:BV14" si="39">IF(BU4&gt;=3,3,BU4)</f>
        <v>0</v>
      </c>
      <c r="BX4" s="28">
        <f t="shared" ref="BX4:BX14" si="40">(BA4*100)+(BB4*80)+(BD4*60)+(BF4*40)+(BH4*20)</f>
        <v>120</v>
      </c>
      <c r="BY4" s="29">
        <f t="shared" ref="BY4:BY14" si="41">IF(BI4&gt;3,30,BI4*10)</f>
        <v>0</v>
      </c>
      <c r="BZ4" s="29">
        <f t="shared" ref="BZ4:BZ14" si="42">IF(BJ4&gt;3,15,BJ4*5)</f>
        <v>0</v>
      </c>
      <c r="CA4" s="29">
        <f t="shared" ref="CA4:CA14" si="43">(BK4*200)+(BL4*100)+(BN4*50)+(BP4*20)</f>
        <v>100</v>
      </c>
      <c r="CB4" s="29">
        <f t="shared" ref="CB4:CB14" si="44">(BQ4*100)+(BR4*50)+(BT4*25)+(BV4*10)</f>
        <v>800</v>
      </c>
      <c r="CC4" s="30">
        <f t="shared" ref="CC4:CC14" si="45">IF(AZ4&gt;0,SUM(BX4:CB4),"")</f>
        <v>1020</v>
      </c>
      <c r="CD4" s="122">
        <f t="shared" si="6"/>
        <v>873.33333333333337</v>
      </c>
      <c r="CE4" s="22">
        <f t="shared" ref="CE4:CE14" si="46">IF(AZ4=0," ",IF(CD4&gt;=0,3,"NAO"))</f>
        <v>3</v>
      </c>
      <c r="CF4" s="122">
        <f t="shared" si="7"/>
        <v>833.33333333333337</v>
      </c>
      <c r="CG4" s="22">
        <f t="shared" ref="CG4:CG14" si="47">IF(AZ4=0," ",IF(CF4&gt;=0,4,"NAO"))</f>
        <v>4</v>
      </c>
      <c r="CH4" s="122">
        <f t="shared" si="8"/>
        <v>793.33333333333337</v>
      </c>
      <c r="CI4" s="22">
        <f t="shared" ref="CI4:CI14" si="48">IF(AZ4=0," ",IF(CH4&gt;=0,5,"NAO"))</f>
        <v>5</v>
      </c>
      <c r="CJ4" s="22">
        <f t="shared" si="9"/>
        <v>25</v>
      </c>
      <c r="CK4" s="22">
        <f t="shared" si="10"/>
        <v>25</v>
      </c>
      <c r="CM4" s="22">
        <f t="shared" si="11"/>
        <v>0</v>
      </c>
      <c r="CN4" s="22">
        <f t="shared" si="12"/>
        <v>0</v>
      </c>
      <c r="CO4" s="22">
        <f t="shared" si="13"/>
        <v>15.384615384615383</v>
      </c>
      <c r="CP4" s="22">
        <f t="shared" si="14"/>
        <v>0</v>
      </c>
      <c r="CQ4" s="22" t="e">
        <f t="shared" si="15"/>
        <v>#DIV/0!</v>
      </c>
      <c r="CR4" s="22" t="e">
        <f t="shared" si="16"/>
        <v>#DIV/0!</v>
      </c>
      <c r="CS4" s="22" t="e">
        <f t="shared" si="17"/>
        <v>#DIV/0!</v>
      </c>
      <c r="CT4" s="22">
        <f t="shared" si="18"/>
        <v>0</v>
      </c>
      <c r="CU4" s="22">
        <f t="shared" si="19"/>
        <v>20</v>
      </c>
      <c r="CV4" s="22" t="e">
        <f t="shared" si="20"/>
        <v>#DIV/0!</v>
      </c>
      <c r="CW4" s="22" t="e">
        <f t="shared" si="21"/>
        <v>#DIV/0!</v>
      </c>
      <c r="CX4" s="22" t="e">
        <f t="shared" si="22"/>
        <v>#DIV/0!</v>
      </c>
      <c r="CY4" s="22">
        <f t="shared" si="23"/>
        <v>66.666666666666671</v>
      </c>
      <c r="CZ4" s="22" t="e">
        <f t="shared" si="24"/>
        <v>#DIV/0!</v>
      </c>
      <c r="DA4" s="22" t="e">
        <f t="shared" si="25"/>
        <v>#DIV/0!</v>
      </c>
      <c r="DB4" s="22" t="e">
        <f t="shared" si="26"/>
        <v>#DIV/0!</v>
      </c>
      <c r="DC4" s="22" t="e">
        <f t="shared" si="27"/>
        <v>#DIV/0!</v>
      </c>
      <c r="DE4" s="22">
        <f t="shared" ref="DE4:DF14" si="49">COUNTIF(BA4,"&lt;&gt;0")</f>
        <v>0</v>
      </c>
      <c r="DF4" s="22">
        <f t="shared" si="49"/>
        <v>0</v>
      </c>
      <c r="DG4" s="22">
        <f t="shared" ref="DG4:DG14" si="50">COUNTIF(BD4,"&lt;&gt;0")</f>
        <v>1</v>
      </c>
      <c r="DH4" s="22">
        <f t="shared" ref="DH4:DH14" si="51">COUNTIF(BF4,"&lt;&gt;0")</f>
        <v>0</v>
      </c>
      <c r="DI4" s="22">
        <f t="shared" si="28"/>
        <v>0</v>
      </c>
      <c r="DJ4" s="22">
        <f t="shared" si="28"/>
        <v>0</v>
      </c>
      <c r="DK4" s="22">
        <f t="shared" si="28"/>
        <v>0</v>
      </c>
      <c r="DL4" s="22">
        <f t="shared" si="28"/>
        <v>0</v>
      </c>
      <c r="DM4" s="22">
        <f t="shared" si="28"/>
        <v>1</v>
      </c>
      <c r="DN4" s="22">
        <f t="shared" si="29"/>
        <v>0</v>
      </c>
      <c r="DO4" s="22">
        <f t="shared" ref="DO4:DQ14" si="52">COUNTIF(BP4,"&lt;&gt;0")</f>
        <v>0</v>
      </c>
      <c r="DP4" s="22">
        <f t="shared" si="52"/>
        <v>1</v>
      </c>
      <c r="DQ4" s="22">
        <f t="shared" si="52"/>
        <v>0</v>
      </c>
      <c r="DR4" s="22">
        <f t="shared" ref="DR4:DR14" si="53">COUNTIF(BT4,"&lt;&gt;0")</f>
        <v>0</v>
      </c>
      <c r="DS4" s="22">
        <f t="shared" ref="DS4:DS14" si="54">COUNTIF(BV4,"&lt;&gt;0")</f>
        <v>0</v>
      </c>
    </row>
    <row r="5" spans="1:123" s="22" customFormat="1" ht="15.75" thickBot="1">
      <c r="A5" s="102" t="s">
        <v>253</v>
      </c>
      <c r="B5" s="95">
        <v>3</v>
      </c>
      <c r="C5" s="95" t="s">
        <v>256</v>
      </c>
      <c r="D5" s="129" t="s">
        <v>75</v>
      </c>
      <c r="E5" s="134"/>
      <c r="F5" s="98"/>
      <c r="G5" s="98">
        <v>4</v>
      </c>
      <c r="H5" s="98">
        <v>1</v>
      </c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00" t="s">
        <v>75</v>
      </c>
      <c r="U5" s="135"/>
      <c r="V5" s="135"/>
      <c r="W5" s="98"/>
      <c r="X5" s="135"/>
      <c r="Y5" s="135"/>
      <c r="Z5" s="135"/>
      <c r="AA5" s="135"/>
      <c r="AB5" s="135"/>
      <c r="AC5" s="98">
        <v>2</v>
      </c>
      <c r="AD5" s="135"/>
      <c r="AE5" s="135"/>
      <c r="AF5" s="98"/>
      <c r="AG5" s="31"/>
      <c r="AH5" s="31"/>
      <c r="AI5" s="31"/>
      <c r="AJ5" s="48"/>
      <c r="AK5" s="92"/>
      <c r="AL5" s="93"/>
      <c r="AM5" s="83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2</v>
      </c>
      <c r="BA5" s="28">
        <f t="shared" si="0"/>
        <v>0</v>
      </c>
      <c r="BB5" s="29">
        <f t="shared" si="0"/>
        <v>0</v>
      </c>
      <c r="BC5" s="29">
        <f t="shared" si="31"/>
        <v>0</v>
      </c>
      <c r="BD5" s="29">
        <f t="shared" si="1"/>
        <v>4</v>
      </c>
      <c r="BE5" s="29">
        <f t="shared" si="32"/>
        <v>4</v>
      </c>
      <c r="BF5" s="29">
        <f t="shared" si="2"/>
        <v>1</v>
      </c>
      <c r="BG5" s="29">
        <f t="shared" si="33"/>
        <v>5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34"/>
        <v>0</v>
      </c>
      <c r="BL5" s="29">
        <f t="shared" si="34"/>
        <v>2</v>
      </c>
      <c r="BM5" s="29">
        <f t="shared" si="35"/>
        <v>2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0</v>
      </c>
      <c r="BU5" s="30">
        <f t="shared" si="5"/>
        <v>0</v>
      </c>
      <c r="BV5" s="30">
        <f t="shared" si="39"/>
        <v>0</v>
      </c>
      <c r="BX5" s="28">
        <f t="shared" si="40"/>
        <v>280</v>
      </c>
      <c r="BY5" s="29">
        <f t="shared" si="41"/>
        <v>0</v>
      </c>
      <c r="BZ5" s="29">
        <f t="shared" si="42"/>
        <v>0</v>
      </c>
      <c r="CA5" s="29">
        <f t="shared" si="43"/>
        <v>200</v>
      </c>
      <c r="CB5" s="29">
        <f t="shared" si="44"/>
        <v>0</v>
      </c>
      <c r="CC5" s="30">
        <f t="shared" si="45"/>
        <v>480</v>
      </c>
      <c r="CD5" s="122">
        <f t="shared" si="6"/>
        <v>333.33333333333337</v>
      </c>
      <c r="CE5" s="22">
        <f t="shared" si="46"/>
        <v>3</v>
      </c>
      <c r="CF5" s="122">
        <f t="shared" si="7"/>
        <v>293.33333333333337</v>
      </c>
      <c r="CG5" s="22">
        <f t="shared" si="47"/>
        <v>4</v>
      </c>
      <c r="CH5" s="122">
        <f t="shared" si="8"/>
        <v>253.33333333333334</v>
      </c>
      <c r="CI5" s="22">
        <f t="shared" si="48"/>
        <v>5</v>
      </c>
      <c r="CJ5" s="22">
        <f t="shared" si="9"/>
        <v>11.76470588235294</v>
      </c>
      <c r="CK5" s="22">
        <f t="shared" si="10"/>
        <v>11.76470588235294</v>
      </c>
      <c r="CM5" s="22">
        <f t="shared" si="11"/>
        <v>0</v>
      </c>
      <c r="CN5" s="22">
        <f t="shared" si="12"/>
        <v>0</v>
      </c>
      <c r="CO5" s="22">
        <f t="shared" si="13"/>
        <v>30.769230769230766</v>
      </c>
      <c r="CP5" s="22">
        <f t="shared" si="14"/>
        <v>50</v>
      </c>
      <c r="CQ5" s="22" t="e">
        <f t="shared" si="15"/>
        <v>#DIV/0!</v>
      </c>
      <c r="CR5" s="22" t="e">
        <f t="shared" si="16"/>
        <v>#DIV/0!</v>
      </c>
      <c r="CS5" s="22" t="e">
        <f t="shared" si="17"/>
        <v>#DIV/0!</v>
      </c>
      <c r="CT5" s="22">
        <f t="shared" si="18"/>
        <v>0</v>
      </c>
      <c r="CU5" s="22">
        <f t="shared" si="19"/>
        <v>40</v>
      </c>
      <c r="CV5" s="22" t="e">
        <f t="shared" si="20"/>
        <v>#DIV/0!</v>
      </c>
      <c r="CW5" s="22" t="e">
        <f t="shared" si="21"/>
        <v>#DIV/0!</v>
      </c>
      <c r="CX5" s="22" t="e">
        <f t="shared" si="22"/>
        <v>#DIV/0!</v>
      </c>
      <c r="CY5" s="22">
        <f t="shared" si="23"/>
        <v>0</v>
      </c>
      <c r="CZ5" s="22" t="e">
        <f t="shared" si="24"/>
        <v>#DIV/0!</v>
      </c>
      <c r="DA5" s="22" t="e">
        <f t="shared" si="25"/>
        <v>#DIV/0!</v>
      </c>
      <c r="DB5" s="22" t="e">
        <f t="shared" si="26"/>
        <v>#DIV/0!</v>
      </c>
      <c r="DC5" s="22" t="e">
        <f t="shared" si="27"/>
        <v>#DIV/0!</v>
      </c>
      <c r="DE5" s="22">
        <f t="shared" si="49"/>
        <v>0</v>
      </c>
      <c r="DF5" s="22">
        <f t="shared" si="49"/>
        <v>0</v>
      </c>
      <c r="DG5" s="22">
        <f t="shared" si="50"/>
        <v>1</v>
      </c>
      <c r="DH5" s="22">
        <f t="shared" si="51"/>
        <v>1</v>
      </c>
      <c r="DI5" s="22">
        <f t="shared" si="28"/>
        <v>0</v>
      </c>
      <c r="DJ5" s="22">
        <f t="shared" si="28"/>
        <v>0</v>
      </c>
      <c r="DK5" s="22">
        <f t="shared" si="28"/>
        <v>0</v>
      </c>
      <c r="DL5" s="22">
        <f t="shared" si="28"/>
        <v>0</v>
      </c>
      <c r="DM5" s="22">
        <f t="shared" si="28"/>
        <v>1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0</v>
      </c>
      <c r="DS5" s="22">
        <f t="shared" si="54"/>
        <v>0</v>
      </c>
    </row>
    <row r="6" spans="1:123" s="22" customFormat="1" ht="15.75" thickBot="1">
      <c r="A6" s="102" t="s">
        <v>253</v>
      </c>
      <c r="B6" s="95">
        <v>4</v>
      </c>
      <c r="C6" s="95" t="s">
        <v>257</v>
      </c>
      <c r="D6" s="129" t="s">
        <v>75</v>
      </c>
      <c r="E6" s="134"/>
      <c r="F6" s="98"/>
      <c r="G6" s="98">
        <v>1</v>
      </c>
      <c r="H6" s="98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00" t="s">
        <v>75</v>
      </c>
      <c r="U6" s="135"/>
      <c r="V6" s="135"/>
      <c r="W6" s="98"/>
      <c r="X6" s="135"/>
      <c r="Y6" s="135"/>
      <c r="Z6" s="135"/>
      <c r="AA6" s="135"/>
      <c r="AB6" s="135"/>
      <c r="AC6" s="98"/>
      <c r="AD6" s="135"/>
      <c r="AE6" s="135"/>
      <c r="AF6" s="98"/>
      <c r="AG6" s="31"/>
      <c r="AH6" s="31"/>
      <c r="AI6" s="31"/>
      <c r="AJ6" s="48"/>
      <c r="AK6" s="90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2</v>
      </c>
      <c r="BA6" s="28">
        <f t="shared" si="0"/>
        <v>0</v>
      </c>
      <c r="BB6" s="29">
        <f t="shared" si="0"/>
        <v>0</v>
      </c>
      <c r="BC6" s="29">
        <f t="shared" si="31"/>
        <v>0</v>
      </c>
      <c r="BD6" s="29">
        <f t="shared" si="1"/>
        <v>1</v>
      </c>
      <c r="BE6" s="29">
        <f t="shared" si="32"/>
        <v>1</v>
      </c>
      <c r="BF6" s="29">
        <f t="shared" si="2"/>
        <v>0</v>
      </c>
      <c r="BG6" s="29">
        <f t="shared" si="33"/>
        <v>1</v>
      </c>
      <c r="BH6" s="29">
        <f t="shared" si="3"/>
        <v>0</v>
      </c>
      <c r="BI6" s="29">
        <f t="shared" si="3"/>
        <v>0</v>
      </c>
      <c r="BJ6" s="29">
        <f t="shared" si="3"/>
        <v>0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0</v>
      </c>
      <c r="BP6" s="29">
        <f t="shared" si="36"/>
        <v>0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0</v>
      </c>
      <c r="BU6" s="30">
        <f t="shared" si="5"/>
        <v>0</v>
      </c>
      <c r="BV6" s="30">
        <f t="shared" si="39"/>
        <v>0</v>
      </c>
      <c r="BX6" s="28">
        <f t="shared" si="40"/>
        <v>60</v>
      </c>
      <c r="BY6" s="29">
        <f t="shared" si="41"/>
        <v>0</v>
      </c>
      <c r="BZ6" s="29">
        <f t="shared" si="42"/>
        <v>0</v>
      </c>
      <c r="CA6" s="29">
        <f t="shared" si="43"/>
        <v>0</v>
      </c>
      <c r="CB6" s="29">
        <f t="shared" si="44"/>
        <v>0</v>
      </c>
      <c r="CC6" s="30">
        <f t="shared" si="45"/>
        <v>60</v>
      </c>
      <c r="CD6" s="122">
        <f t="shared" si="6"/>
        <v>-86.666666666666657</v>
      </c>
      <c r="CE6" s="22" t="str">
        <f t="shared" si="46"/>
        <v>NAO</v>
      </c>
      <c r="CF6" s="122">
        <f t="shared" si="7"/>
        <v>-126.66666666666666</v>
      </c>
      <c r="CG6" s="22" t="str">
        <f t="shared" si="47"/>
        <v>NAO</v>
      </c>
      <c r="CH6" s="122">
        <f t="shared" si="8"/>
        <v>-166.66666666666666</v>
      </c>
      <c r="CI6" s="22" t="str">
        <f t="shared" si="48"/>
        <v>NAO</v>
      </c>
      <c r="CJ6" s="22">
        <f t="shared" si="9"/>
        <v>1.4705882352941175</v>
      </c>
      <c r="CK6" s="22">
        <f t="shared" si="10"/>
        <v>1.4705882352941175</v>
      </c>
      <c r="CM6" s="22">
        <f t="shared" si="11"/>
        <v>0</v>
      </c>
      <c r="CN6" s="22">
        <f t="shared" si="12"/>
        <v>0</v>
      </c>
      <c r="CO6" s="22">
        <f t="shared" si="13"/>
        <v>7.6923076923076916</v>
      </c>
      <c r="CP6" s="22">
        <f t="shared" si="14"/>
        <v>0</v>
      </c>
      <c r="CQ6" s="22" t="e">
        <f t="shared" si="15"/>
        <v>#DIV/0!</v>
      </c>
      <c r="CR6" s="22" t="e">
        <f t="shared" si="16"/>
        <v>#DIV/0!</v>
      </c>
      <c r="CS6" s="22" t="e">
        <f t="shared" si="17"/>
        <v>#DIV/0!</v>
      </c>
      <c r="CT6" s="22">
        <f t="shared" si="18"/>
        <v>0</v>
      </c>
      <c r="CU6" s="22">
        <f t="shared" si="19"/>
        <v>0</v>
      </c>
      <c r="CV6" s="22" t="e">
        <f t="shared" si="20"/>
        <v>#DIV/0!</v>
      </c>
      <c r="CW6" s="22" t="e">
        <f t="shared" si="21"/>
        <v>#DIV/0!</v>
      </c>
      <c r="CX6" s="22" t="e">
        <f t="shared" si="22"/>
        <v>#DIV/0!</v>
      </c>
      <c r="CY6" s="22">
        <f t="shared" si="23"/>
        <v>0</v>
      </c>
      <c r="CZ6" s="22" t="e">
        <f t="shared" si="24"/>
        <v>#DIV/0!</v>
      </c>
      <c r="DA6" s="22" t="e">
        <f t="shared" si="25"/>
        <v>#DIV/0!</v>
      </c>
      <c r="DB6" s="22" t="e">
        <f t="shared" si="26"/>
        <v>#DIV/0!</v>
      </c>
      <c r="DC6" s="22" t="e">
        <f t="shared" si="27"/>
        <v>#DIV/0!</v>
      </c>
      <c r="DE6" s="22">
        <f t="shared" si="49"/>
        <v>0</v>
      </c>
      <c r="DF6" s="22">
        <f t="shared" si="49"/>
        <v>0</v>
      </c>
      <c r="DG6" s="22">
        <f t="shared" si="50"/>
        <v>1</v>
      </c>
      <c r="DH6" s="22">
        <f t="shared" si="51"/>
        <v>0</v>
      </c>
      <c r="DI6" s="22">
        <f t="shared" si="28"/>
        <v>0</v>
      </c>
      <c r="DJ6" s="22">
        <f t="shared" si="28"/>
        <v>0</v>
      </c>
      <c r="DK6" s="22">
        <f t="shared" si="28"/>
        <v>0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0</v>
      </c>
      <c r="DP6" s="22">
        <f t="shared" si="52"/>
        <v>0</v>
      </c>
      <c r="DQ6" s="22">
        <f t="shared" si="52"/>
        <v>0</v>
      </c>
      <c r="DR6" s="22">
        <f t="shared" si="53"/>
        <v>0</v>
      </c>
      <c r="DS6" s="22">
        <f t="shared" si="54"/>
        <v>0</v>
      </c>
    </row>
    <row r="7" spans="1:123" s="22" customFormat="1" ht="15.75" thickBot="1">
      <c r="A7" s="102" t="s">
        <v>253</v>
      </c>
      <c r="B7" s="95">
        <v>5</v>
      </c>
      <c r="C7" s="95" t="s">
        <v>258</v>
      </c>
      <c r="D7" s="129" t="s">
        <v>75</v>
      </c>
      <c r="E7" s="134">
        <v>1</v>
      </c>
      <c r="F7" s="98"/>
      <c r="G7" s="98">
        <v>2</v>
      </c>
      <c r="H7" s="98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00" t="s">
        <v>75</v>
      </c>
      <c r="U7" s="135"/>
      <c r="V7" s="135"/>
      <c r="W7" s="98"/>
      <c r="X7" s="135"/>
      <c r="Y7" s="135"/>
      <c r="Z7" s="135"/>
      <c r="AA7" s="135"/>
      <c r="AB7" s="135"/>
      <c r="AC7" s="98"/>
      <c r="AD7" s="135"/>
      <c r="AE7" s="135"/>
      <c r="AF7" s="98"/>
      <c r="AG7" s="31"/>
      <c r="AH7" s="31"/>
      <c r="AI7" s="31"/>
      <c r="AJ7" s="48"/>
      <c r="AK7" s="90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2</v>
      </c>
      <c r="BA7" s="28">
        <f t="shared" si="0"/>
        <v>1</v>
      </c>
      <c r="BB7" s="29">
        <f t="shared" si="0"/>
        <v>0</v>
      </c>
      <c r="BC7" s="29">
        <f t="shared" si="31"/>
        <v>1</v>
      </c>
      <c r="BD7" s="29">
        <f t="shared" si="1"/>
        <v>2</v>
      </c>
      <c r="BE7" s="29">
        <f t="shared" si="32"/>
        <v>3</v>
      </c>
      <c r="BF7" s="29">
        <f t="shared" si="2"/>
        <v>0</v>
      </c>
      <c r="BG7" s="29">
        <f t="shared" si="33"/>
        <v>3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0</v>
      </c>
      <c r="BP7" s="29">
        <f t="shared" si="36"/>
        <v>0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0</v>
      </c>
      <c r="BV7" s="30">
        <f t="shared" si="39"/>
        <v>0</v>
      </c>
      <c r="BX7" s="28">
        <f t="shared" si="40"/>
        <v>220</v>
      </c>
      <c r="BY7" s="29">
        <f t="shared" si="41"/>
        <v>0</v>
      </c>
      <c r="BZ7" s="29">
        <f t="shared" si="42"/>
        <v>0</v>
      </c>
      <c r="CA7" s="29">
        <f t="shared" si="43"/>
        <v>0</v>
      </c>
      <c r="CB7" s="29">
        <f t="shared" si="44"/>
        <v>0</v>
      </c>
      <c r="CC7" s="30">
        <f t="shared" si="45"/>
        <v>220</v>
      </c>
      <c r="CD7" s="122">
        <f t="shared" si="6"/>
        <v>73.333333333333343</v>
      </c>
      <c r="CE7" s="22">
        <f t="shared" si="46"/>
        <v>3</v>
      </c>
      <c r="CF7" s="122">
        <f t="shared" si="7"/>
        <v>33.333333333333343</v>
      </c>
      <c r="CG7" s="22">
        <f t="shared" si="47"/>
        <v>4</v>
      </c>
      <c r="CH7" s="122">
        <f t="shared" si="8"/>
        <v>-6.6666666666666572</v>
      </c>
      <c r="CI7" s="22" t="str">
        <f t="shared" si="48"/>
        <v>NAO</v>
      </c>
      <c r="CJ7" s="22">
        <f t="shared" si="9"/>
        <v>5.3921568627450984</v>
      </c>
      <c r="CK7" s="22">
        <f t="shared" si="10"/>
        <v>5.3921568627450984</v>
      </c>
      <c r="CM7" s="22">
        <f t="shared" si="11"/>
        <v>10</v>
      </c>
      <c r="CN7" s="22">
        <f t="shared" si="12"/>
        <v>0</v>
      </c>
      <c r="CO7" s="22">
        <f t="shared" si="13"/>
        <v>15.384615384615383</v>
      </c>
      <c r="CP7" s="22">
        <f t="shared" si="14"/>
        <v>0</v>
      </c>
      <c r="CQ7" s="22" t="e">
        <f t="shared" si="15"/>
        <v>#DIV/0!</v>
      </c>
      <c r="CR7" s="22" t="e">
        <f t="shared" si="16"/>
        <v>#DIV/0!</v>
      </c>
      <c r="CS7" s="22" t="e">
        <f t="shared" si="17"/>
        <v>#DIV/0!</v>
      </c>
      <c r="CT7" s="22">
        <f t="shared" si="18"/>
        <v>0</v>
      </c>
      <c r="CU7" s="22">
        <f t="shared" si="19"/>
        <v>0</v>
      </c>
      <c r="CV7" s="22" t="e">
        <f t="shared" si="20"/>
        <v>#DIV/0!</v>
      </c>
      <c r="CW7" s="22" t="e">
        <f t="shared" si="21"/>
        <v>#DIV/0!</v>
      </c>
      <c r="CX7" s="22" t="e">
        <f t="shared" si="22"/>
        <v>#DIV/0!</v>
      </c>
      <c r="CY7" s="22">
        <f t="shared" si="23"/>
        <v>0</v>
      </c>
      <c r="CZ7" s="22" t="e">
        <f t="shared" si="24"/>
        <v>#DIV/0!</v>
      </c>
      <c r="DA7" s="22" t="e">
        <f t="shared" si="25"/>
        <v>#DIV/0!</v>
      </c>
      <c r="DB7" s="22" t="e">
        <f t="shared" si="26"/>
        <v>#DIV/0!</v>
      </c>
      <c r="DC7" s="22" t="e">
        <f t="shared" si="27"/>
        <v>#DIV/0!</v>
      </c>
      <c r="DE7" s="22">
        <f t="shared" si="49"/>
        <v>1</v>
      </c>
      <c r="DF7" s="22">
        <f t="shared" si="49"/>
        <v>0</v>
      </c>
      <c r="DG7" s="22">
        <f t="shared" si="50"/>
        <v>1</v>
      </c>
      <c r="DH7" s="22">
        <f t="shared" si="51"/>
        <v>0</v>
      </c>
      <c r="DI7" s="22">
        <f t="shared" si="28"/>
        <v>0</v>
      </c>
      <c r="DJ7" s="22">
        <f t="shared" si="28"/>
        <v>0</v>
      </c>
      <c r="DK7" s="22">
        <f t="shared" si="28"/>
        <v>0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0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0</v>
      </c>
    </row>
    <row r="8" spans="1:123" s="22" customFormat="1" ht="15.75" thickBot="1">
      <c r="A8" s="102" t="s">
        <v>253</v>
      </c>
      <c r="B8" s="95">
        <v>6</v>
      </c>
      <c r="C8" s="95" t="s">
        <v>259</v>
      </c>
      <c r="D8" s="129" t="s">
        <v>75</v>
      </c>
      <c r="E8" s="98"/>
      <c r="F8" s="98"/>
      <c r="G8" s="98">
        <v>1</v>
      </c>
      <c r="H8" s="98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00" t="s">
        <v>75</v>
      </c>
      <c r="U8" s="135"/>
      <c r="V8" s="135"/>
      <c r="W8" s="98"/>
      <c r="X8" s="135"/>
      <c r="Y8" s="135"/>
      <c r="Z8" s="135"/>
      <c r="AA8" s="135"/>
      <c r="AB8" s="135"/>
      <c r="AC8" s="98"/>
      <c r="AD8" s="135"/>
      <c r="AE8" s="135"/>
      <c r="AF8" s="98"/>
      <c r="AG8" s="31"/>
      <c r="AH8" s="31"/>
      <c r="AI8" s="31"/>
      <c r="AJ8" s="48"/>
      <c r="AK8" s="90"/>
      <c r="AL8" s="31"/>
      <c r="AM8" s="93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2</v>
      </c>
      <c r="BA8" s="28">
        <f t="shared" si="0"/>
        <v>0</v>
      </c>
      <c r="BB8" s="29">
        <f t="shared" si="0"/>
        <v>0</v>
      </c>
      <c r="BC8" s="29">
        <f t="shared" si="31"/>
        <v>0</v>
      </c>
      <c r="BD8" s="29">
        <f t="shared" si="1"/>
        <v>1</v>
      </c>
      <c r="BE8" s="29">
        <f t="shared" si="32"/>
        <v>1</v>
      </c>
      <c r="BF8" s="29">
        <f t="shared" si="2"/>
        <v>0</v>
      </c>
      <c r="BG8" s="29">
        <f t="shared" si="33"/>
        <v>1</v>
      </c>
      <c r="BH8" s="29">
        <f t="shared" si="3"/>
        <v>0</v>
      </c>
      <c r="BI8" s="29">
        <f t="shared" si="3"/>
        <v>0</v>
      </c>
      <c r="BJ8" s="29">
        <f t="shared" si="3"/>
        <v>0</v>
      </c>
      <c r="BK8" s="29">
        <f t="shared" si="34"/>
        <v>0</v>
      </c>
      <c r="BL8" s="29">
        <f t="shared" si="34"/>
        <v>0</v>
      </c>
      <c r="BM8" s="29">
        <f t="shared" si="35"/>
        <v>0</v>
      </c>
      <c r="BN8" s="29">
        <f t="shared" si="4"/>
        <v>0</v>
      </c>
      <c r="BO8" s="29">
        <f t="shared" si="4"/>
        <v>0</v>
      </c>
      <c r="BP8" s="29">
        <f t="shared" si="36"/>
        <v>0</v>
      </c>
      <c r="BQ8" s="29">
        <f t="shared" si="37"/>
        <v>0</v>
      </c>
      <c r="BR8" s="29">
        <f t="shared" si="37"/>
        <v>0</v>
      </c>
      <c r="BS8" s="29">
        <f t="shared" si="38"/>
        <v>0</v>
      </c>
      <c r="BT8" s="29">
        <f t="shared" si="5"/>
        <v>0</v>
      </c>
      <c r="BU8" s="30">
        <f t="shared" si="5"/>
        <v>0</v>
      </c>
      <c r="BV8" s="30">
        <f t="shared" si="39"/>
        <v>0</v>
      </c>
      <c r="BX8" s="28">
        <f t="shared" si="40"/>
        <v>60</v>
      </c>
      <c r="BY8" s="29">
        <f t="shared" si="41"/>
        <v>0</v>
      </c>
      <c r="BZ8" s="29">
        <f t="shared" si="42"/>
        <v>0</v>
      </c>
      <c r="CA8" s="29">
        <f t="shared" si="43"/>
        <v>0</v>
      </c>
      <c r="CB8" s="29">
        <f t="shared" si="44"/>
        <v>0</v>
      </c>
      <c r="CC8" s="30">
        <f t="shared" si="45"/>
        <v>60</v>
      </c>
      <c r="CD8" s="122">
        <f t="shared" si="6"/>
        <v>-86.666666666666657</v>
      </c>
      <c r="CE8" s="22" t="str">
        <f t="shared" si="46"/>
        <v>NAO</v>
      </c>
      <c r="CF8" s="122">
        <f t="shared" si="7"/>
        <v>-126.66666666666666</v>
      </c>
      <c r="CG8" s="22" t="str">
        <f t="shared" si="47"/>
        <v>NAO</v>
      </c>
      <c r="CH8" s="122">
        <f t="shared" si="8"/>
        <v>-166.66666666666666</v>
      </c>
      <c r="CI8" s="22" t="str">
        <f t="shared" si="48"/>
        <v>NAO</v>
      </c>
      <c r="CJ8" s="22">
        <f t="shared" si="9"/>
        <v>1.4705882352941175</v>
      </c>
      <c r="CK8" s="22">
        <f t="shared" si="10"/>
        <v>1.4705882352941175</v>
      </c>
      <c r="CM8" s="22">
        <f t="shared" si="11"/>
        <v>0</v>
      </c>
      <c r="CN8" s="22">
        <f t="shared" si="12"/>
        <v>0</v>
      </c>
      <c r="CO8" s="22">
        <f t="shared" si="13"/>
        <v>7.6923076923076916</v>
      </c>
      <c r="CP8" s="22">
        <f t="shared" si="14"/>
        <v>0</v>
      </c>
      <c r="CQ8" s="22" t="e">
        <f t="shared" si="15"/>
        <v>#DIV/0!</v>
      </c>
      <c r="CR8" s="22" t="e">
        <f t="shared" si="16"/>
        <v>#DIV/0!</v>
      </c>
      <c r="CS8" s="22" t="e">
        <f t="shared" si="17"/>
        <v>#DIV/0!</v>
      </c>
      <c r="CT8" s="22">
        <f t="shared" si="18"/>
        <v>0</v>
      </c>
      <c r="CU8" s="22">
        <f t="shared" si="19"/>
        <v>0</v>
      </c>
      <c r="CV8" s="22" t="e">
        <f t="shared" si="20"/>
        <v>#DIV/0!</v>
      </c>
      <c r="CW8" s="22" t="e">
        <f t="shared" si="21"/>
        <v>#DIV/0!</v>
      </c>
      <c r="CX8" s="22" t="e">
        <f t="shared" si="22"/>
        <v>#DIV/0!</v>
      </c>
      <c r="CY8" s="22">
        <f t="shared" si="23"/>
        <v>0</v>
      </c>
      <c r="CZ8" s="22" t="e">
        <f t="shared" si="24"/>
        <v>#DIV/0!</v>
      </c>
      <c r="DA8" s="22" t="e">
        <f t="shared" si="25"/>
        <v>#DIV/0!</v>
      </c>
      <c r="DB8" s="22" t="e">
        <f t="shared" si="26"/>
        <v>#DIV/0!</v>
      </c>
      <c r="DC8" s="22" t="e">
        <f t="shared" si="27"/>
        <v>#DIV/0!</v>
      </c>
      <c r="DE8" s="22">
        <f t="shared" si="49"/>
        <v>0</v>
      </c>
      <c r="DF8" s="22">
        <f t="shared" si="49"/>
        <v>0</v>
      </c>
      <c r="DG8" s="22">
        <f t="shared" si="50"/>
        <v>1</v>
      </c>
      <c r="DH8" s="22">
        <f t="shared" si="51"/>
        <v>0</v>
      </c>
      <c r="DI8" s="22">
        <f t="shared" si="28"/>
        <v>0</v>
      </c>
      <c r="DJ8" s="22">
        <f t="shared" si="28"/>
        <v>0</v>
      </c>
      <c r="DK8" s="22">
        <f t="shared" si="28"/>
        <v>0</v>
      </c>
      <c r="DL8" s="22">
        <f t="shared" si="28"/>
        <v>0</v>
      </c>
      <c r="DM8" s="22">
        <f t="shared" si="28"/>
        <v>0</v>
      </c>
      <c r="DN8" s="22">
        <f t="shared" si="29"/>
        <v>0</v>
      </c>
      <c r="DO8" s="22">
        <f t="shared" si="52"/>
        <v>0</v>
      </c>
      <c r="DP8" s="22">
        <f t="shared" si="52"/>
        <v>0</v>
      </c>
      <c r="DQ8" s="22">
        <f t="shared" si="52"/>
        <v>0</v>
      </c>
      <c r="DR8" s="22">
        <f t="shared" si="53"/>
        <v>0</v>
      </c>
      <c r="DS8" s="22">
        <f t="shared" si="54"/>
        <v>0</v>
      </c>
    </row>
    <row r="9" spans="1:123" s="22" customFormat="1" ht="15.75" thickBot="1">
      <c r="A9" s="102" t="s">
        <v>253</v>
      </c>
      <c r="B9" s="95">
        <v>7</v>
      </c>
      <c r="C9" s="95" t="s">
        <v>260</v>
      </c>
      <c r="D9" s="129" t="s">
        <v>75</v>
      </c>
      <c r="E9" s="98">
        <v>5</v>
      </c>
      <c r="F9" s="98"/>
      <c r="G9" s="98"/>
      <c r="H9" s="98">
        <v>1</v>
      </c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00" t="s">
        <v>75</v>
      </c>
      <c r="U9" s="98">
        <v>3</v>
      </c>
      <c r="V9" s="98">
        <v>4</v>
      </c>
      <c r="W9" s="98">
        <v>1</v>
      </c>
      <c r="X9" s="135"/>
      <c r="Y9" s="135"/>
      <c r="Z9" s="135"/>
      <c r="AA9" s="135"/>
      <c r="AB9" s="135">
        <v>1</v>
      </c>
      <c r="AC9" s="98">
        <v>1</v>
      </c>
      <c r="AD9" s="135"/>
      <c r="AE9" s="135"/>
      <c r="AF9" s="98">
        <v>3</v>
      </c>
      <c r="AG9" s="31"/>
      <c r="AH9" s="31"/>
      <c r="AI9" s="31"/>
      <c r="AJ9" s="48"/>
      <c r="AK9" s="90"/>
      <c r="AL9" s="31"/>
      <c r="AM9" s="83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2</v>
      </c>
      <c r="BA9" s="28">
        <f t="shared" si="0"/>
        <v>8</v>
      </c>
      <c r="BB9" s="29">
        <f t="shared" si="0"/>
        <v>4</v>
      </c>
      <c r="BC9" s="29">
        <f t="shared" si="31"/>
        <v>12</v>
      </c>
      <c r="BD9" s="29">
        <f t="shared" si="1"/>
        <v>1</v>
      </c>
      <c r="BE9" s="29">
        <f t="shared" si="32"/>
        <v>13</v>
      </c>
      <c r="BF9" s="29">
        <f t="shared" si="2"/>
        <v>1</v>
      </c>
      <c r="BG9" s="29">
        <f t="shared" si="33"/>
        <v>14</v>
      </c>
      <c r="BH9" s="29">
        <f t="shared" si="3"/>
        <v>0</v>
      </c>
      <c r="BI9" s="29">
        <f t="shared" si="3"/>
        <v>0</v>
      </c>
      <c r="BJ9" s="29">
        <f t="shared" si="3"/>
        <v>0</v>
      </c>
      <c r="BK9" s="29">
        <f t="shared" si="34"/>
        <v>1</v>
      </c>
      <c r="BL9" s="29">
        <f t="shared" si="34"/>
        <v>1</v>
      </c>
      <c r="BM9" s="29">
        <f t="shared" si="35"/>
        <v>2</v>
      </c>
      <c r="BN9" s="29">
        <f t="shared" si="4"/>
        <v>0</v>
      </c>
      <c r="BO9" s="29">
        <f t="shared" si="4"/>
        <v>0</v>
      </c>
      <c r="BP9" s="29">
        <f t="shared" si="36"/>
        <v>0</v>
      </c>
      <c r="BQ9" s="29">
        <f t="shared" si="37"/>
        <v>3</v>
      </c>
      <c r="BR9" s="29">
        <f t="shared" si="37"/>
        <v>0</v>
      </c>
      <c r="BS9" s="29">
        <f t="shared" si="38"/>
        <v>3</v>
      </c>
      <c r="BT9" s="29">
        <f t="shared" si="5"/>
        <v>0</v>
      </c>
      <c r="BU9" s="30">
        <f t="shared" si="5"/>
        <v>0</v>
      </c>
      <c r="BV9" s="30">
        <f t="shared" si="39"/>
        <v>0</v>
      </c>
      <c r="BX9" s="28">
        <f t="shared" si="40"/>
        <v>1220</v>
      </c>
      <c r="BY9" s="29">
        <f t="shared" si="41"/>
        <v>0</v>
      </c>
      <c r="BZ9" s="29">
        <f t="shared" si="42"/>
        <v>0</v>
      </c>
      <c r="CA9" s="29">
        <f t="shared" si="43"/>
        <v>300</v>
      </c>
      <c r="CB9" s="29">
        <f t="shared" si="44"/>
        <v>300</v>
      </c>
      <c r="CC9" s="30">
        <f t="shared" si="45"/>
        <v>1820</v>
      </c>
      <c r="CD9" s="122">
        <f t="shared" si="6"/>
        <v>1673.3333333333333</v>
      </c>
      <c r="CE9" s="22">
        <f t="shared" si="46"/>
        <v>3</v>
      </c>
      <c r="CF9" s="122">
        <f t="shared" si="7"/>
        <v>1633.3333333333333</v>
      </c>
      <c r="CG9" s="22">
        <f t="shared" si="47"/>
        <v>4</v>
      </c>
      <c r="CH9" s="122">
        <f t="shared" si="8"/>
        <v>1593.3333333333333</v>
      </c>
      <c r="CI9" s="22">
        <f t="shared" si="48"/>
        <v>5</v>
      </c>
      <c r="CJ9" s="22">
        <f t="shared" si="9"/>
        <v>44.607843137254903</v>
      </c>
      <c r="CK9" s="22">
        <f t="shared" si="10"/>
        <v>44.607843137254903</v>
      </c>
      <c r="CM9" s="22">
        <f t="shared" si="11"/>
        <v>80</v>
      </c>
      <c r="CN9" s="22">
        <f t="shared" si="12"/>
        <v>100</v>
      </c>
      <c r="CO9" s="22">
        <f t="shared" si="13"/>
        <v>7.6923076923076916</v>
      </c>
      <c r="CP9" s="22">
        <f t="shared" si="14"/>
        <v>50</v>
      </c>
      <c r="CQ9" s="22" t="e">
        <f t="shared" si="15"/>
        <v>#DIV/0!</v>
      </c>
      <c r="CR9" s="22" t="e">
        <f t="shared" si="16"/>
        <v>#DIV/0!</v>
      </c>
      <c r="CS9" s="22" t="e">
        <f t="shared" si="17"/>
        <v>#DIV/0!</v>
      </c>
      <c r="CT9" s="22">
        <f t="shared" si="18"/>
        <v>100</v>
      </c>
      <c r="CU9" s="22">
        <f t="shared" si="19"/>
        <v>20</v>
      </c>
      <c r="CV9" s="22" t="e">
        <f t="shared" si="20"/>
        <v>#DIV/0!</v>
      </c>
      <c r="CW9" s="22" t="e">
        <f t="shared" si="21"/>
        <v>#DIV/0!</v>
      </c>
      <c r="CX9" s="22" t="e">
        <f t="shared" si="22"/>
        <v>#DIV/0!</v>
      </c>
      <c r="CY9" s="22">
        <f t="shared" si="23"/>
        <v>25</v>
      </c>
      <c r="CZ9" s="22" t="e">
        <f t="shared" si="24"/>
        <v>#DIV/0!</v>
      </c>
      <c r="DA9" s="22" t="e">
        <f t="shared" si="25"/>
        <v>#DIV/0!</v>
      </c>
      <c r="DB9" s="22" t="e">
        <f t="shared" si="26"/>
        <v>#DIV/0!</v>
      </c>
      <c r="DC9" s="22" t="e">
        <f t="shared" si="27"/>
        <v>#DIV/0!</v>
      </c>
      <c r="DE9" s="22">
        <f t="shared" si="49"/>
        <v>1</v>
      </c>
      <c r="DF9" s="22">
        <f t="shared" si="49"/>
        <v>1</v>
      </c>
      <c r="DG9" s="22">
        <f t="shared" si="50"/>
        <v>1</v>
      </c>
      <c r="DH9" s="22">
        <f t="shared" si="51"/>
        <v>1</v>
      </c>
      <c r="DI9" s="22">
        <f t="shared" si="28"/>
        <v>0</v>
      </c>
      <c r="DJ9" s="22">
        <f t="shared" si="28"/>
        <v>0</v>
      </c>
      <c r="DK9" s="22">
        <f t="shared" si="28"/>
        <v>0</v>
      </c>
      <c r="DL9" s="22">
        <f t="shared" si="28"/>
        <v>1</v>
      </c>
      <c r="DM9" s="22">
        <f t="shared" si="28"/>
        <v>1</v>
      </c>
      <c r="DN9" s="22">
        <f t="shared" si="29"/>
        <v>0</v>
      </c>
      <c r="DO9" s="22">
        <f t="shared" si="52"/>
        <v>0</v>
      </c>
      <c r="DP9" s="22">
        <f t="shared" si="52"/>
        <v>1</v>
      </c>
      <c r="DQ9" s="22">
        <f t="shared" si="52"/>
        <v>0</v>
      </c>
      <c r="DR9" s="22">
        <f t="shared" si="53"/>
        <v>0</v>
      </c>
      <c r="DS9" s="22">
        <f t="shared" si="54"/>
        <v>0</v>
      </c>
    </row>
    <row r="10" spans="1:123" s="22" customFormat="1" ht="15.75" thickBot="1">
      <c r="A10" s="102" t="s">
        <v>253</v>
      </c>
      <c r="B10" s="95">
        <v>8</v>
      </c>
      <c r="C10" s="95" t="s">
        <v>261</v>
      </c>
      <c r="D10" s="129" t="s">
        <v>75</v>
      </c>
      <c r="E10" s="98"/>
      <c r="F10" s="98"/>
      <c r="G10" s="98"/>
      <c r="H10" s="98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00" t="s">
        <v>75</v>
      </c>
      <c r="U10" s="135"/>
      <c r="V10" s="98"/>
      <c r="W10" s="98"/>
      <c r="X10" s="135"/>
      <c r="Y10" s="135"/>
      <c r="Z10" s="135"/>
      <c r="AA10" s="135"/>
      <c r="AB10" s="135"/>
      <c r="AC10" s="98"/>
      <c r="AD10" s="135"/>
      <c r="AE10" s="135"/>
      <c r="AF10" s="98"/>
      <c r="AG10" s="31"/>
      <c r="AH10" s="31"/>
      <c r="AI10" s="31"/>
      <c r="AJ10" s="48"/>
      <c r="AK10" s="90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2</v>
      </c>
      <c r="BA10" s="28">
        <f t="shared" si="0"/>
        <v>0</v>
      </c>
      <c r="BB10" s="29">
        <f t="shared" si="0"/>
        <v>0</v>
      </c>
      <c r="BC10" s="29">
        <f t="shared" si="31"/>
        <v>0</v>
      </c>
      <c r="BD10" s="29">
        <f t="shared" si="1"/>
        <v>0</v>
      </c>
      <c r="BE10" s="29">
        <f t="shared" si="32"/>
        <v>0</v>
      </c>
      <c r="BF10" s="29">
        <f t="shared" si="2"/>
        <v>0</v>
      </c>
      <c r="BG10" s="29">
        <f t="shared" si="33"/>
        <v>0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34"/>
        <v>0</v>
      </c>
      <c r="BL10" s="29">
        <f t="shared" si="34"/>
        <v>0</v>
      </c>
      <c r="BM10" s="29">
        <f t="shared" si="35"/>
        <v>0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0</v>
      </c>
      <c r="BV10" s="30">
        <f t="shared" si="39"/>
        <v>0</v>
      </c>
      <c r="BX10" s="28">
        <f t="shared" si="40"/>
        <v>0</v>
      </c>
      <c r="BY10" s="29">
        <f t="shared" si="41"/>
        <v>0</v>
      </c>
      <c r="BZ10" s="29">
        <f t="shared" si="42"/>
        <v>0</v>
      </c>
      <c r="CA10" s="29">
        <f t="shared" si="43"/>
        <v>0</v>
      </c>
      <c r="CB10" s="29">
        <f t="shared" si="44"/>
        <v>0</v>
      </c>
      <c r="CC10" s="30">
        <f t="shared" si="45"/>
        <v>0</v>
      </c>
      <c r="CD10" s="122">
        <f t="shared" si="6"/>
        <v>-146.66666666666666</v>
      </c>
      <c r="CE10" s="22" t="str">
        <f t="shared" si="46"/>
        <v>NAO</v>
      </c>
      <c r="CF10" s="122">
        <f t="shared" si="7"/>
        <v>-186.66666666666666</v>
      </c>
      <c r="CG10" s="22" t="str">
        <f t="shared" si="47"/>
        <v>NAO</v>
      </c>
      <c r="CH10" s="122">
        <f t="shared" si="8"/>
        <v>-226.66666666666666</v>
      </c>
      <c r="CI10" s="22" t="str">
        <f t="shared" si="48"/>
        <v>NAO</v>
      </c>
      <c r="CJ10" s="22">
        <f t="shared" si="9"/>
        <v>0</v>
      </c>
      <c r="CK10" s="22">
        <f t="shared" si="10"/>
        <v>0</v>
      </c>
      <c r="CM10" s="22">
        <f t="shared" si="11"/>
        <v>0</v>
      </c>
      <c r="CN10" s="22">
        <f t="shared" si="12"/>
        <v>0</v>
      </c>
      <c r="CO10" s="22">
        <f t="shared" si="13"/>
        <v>0</v>
      </c>
      <c r="CP10" s="22">
        <f t="shared" si="14"/>
        <v>0</v>
      </c>
      <c r="CQ10" s="22" t="e">
        <f t="shared" si="15"/>
        <v>#DIV/0!</v>
      </c>
      <c r="CR10" s="22" t="e">
        <f t="shared" si="16"/>
        <v>#DIV/0!</v>
      </c>
      <c r="CS10" s="22" t="e">
        <f t="shared" si="17"/>
        <v>#DIV/0!</v>
      </c>
      <c r="CT10" s="22">
        <f t="shared" si="18"/>
        <v>0</v>
      </c>
      <c r="CU10" s="22">
        <f t="shared" si="19"/>
        <v>0</v>
      </c>
      <c r="CV10" s="22" t="e">
        <f t="shared" si="20"/>
        <v>#DIV/0!</v>
      </c>
      <c r="CW10" s="22" t="e">
        <f t="shared" si="21"/>
        <v>#DIV/0!</v>
      </c>
      <c r="CX10" s="22" t="e">
        <f t="shared" si="22"/>
        <v>#DIV/0!</v>
      </c>
      <c r="CY10" s="22">
        <f t="shared" si="23"/>
        <v>0</v>
      </c>
      <c r="CZ10" s="22" t="e">
        <f t="shared" si="24"/>
        <v>#DIV/0!</v>
      </c>
      <c r="DA10" s="22" t="e">
        <f t="shared" si="25"/>
        <v>#DIV/0!</v>
      </c>
      <c r="DB10" s="22" t="e">
        <f t="shared" si="26"/>
        <v>#DIV/0!</v>
      </c>
      <c r="DC10" s="22" t="e">
        <f t="shared" si="27"/>
        <v>#DIV/0!</v>
      </c>
      <c r="DE10" s="22">
        <f t="shared" si="49"/>
        <v>0</v>
      </c>
      <c r="DF10" s="22">
        <f t="shared" si="49"/>
        <v>0</v>
      </c>
      <c r="DG10" s="22">
        <f t="shared" si="50"/>
        <v>0</v>
      </c>
      <c r="DH10" s="22">
        <f t="shared" si="51"/>
        <v>0</v>
      </c>
      <c r="DI10" s="22">
        <f t="shared" si="28"/>
        <v>0</v>
      </c>
      <c r="DJ10" s="22">
        <f t="shared" si="28"/>
        <v>0</v>
      </c>
      <c r="DK10" s="22">
        <f t="shared" si="28"/>
        <v>0</v>
      </c>
      <c r="DL10" s="22">
        <f t="shared" si="28"/>
        <v>0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0</v>
      </c>
    </row>
    <row r="11" spans="1:123" s="22" customFormat="1" ht="15.75" thickBot="1">
      <c r="A11" s="102" t="s">
        <v>253</v>
      </c>
      <c r="B11" s="95">
        <v>9</v>
      </c>
      <c r="C11" s="95" t="s">
        <v>262</v>
      </c>
      <c r="D11" s="129" t="s">
        <v>75</v>
      </c>
      <c r="E11" s="98"/>
      <c r="F11" s="98"/>
      <c r="G11" s="98"/>
      <c r="H11" s="98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00" t="s">
        <v>75</v>
      </c>
      <c r="U11" s="135"/>
      <c r="V11" s="98"/>
      <c r="W11" s="98"/>
      <c r="X11" s="135"/>
      <c r="Y11" s="135"/>
      <c r="Z11" s="135"/>
      <c r="AA11" s="135"/>
      <c r="AB11" s="135"/>
      <c r="AC11" s="98"/>
      <c r="AD11" s="135"/>
      <c r="AE11" s="135"/>
      <c r="AF11" s="98"/>
      <c r="AG11" s="31"/>
      <c r="AH11" s="31"/>
      <c r="AI11" s="31"/>
      <c r="AJ11" s="48"/>
      <c r="AK11" s="90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2</v>
      </c>
      <c r="BA11" s="28">
        <f t="shared" si="0"/>
        <v>0</v>
      </c>
      <c r="BB11" s="29">
        <f t="shared" si="0"/>
        <v>0</v>
      </c>
      <c r="BC11" s="29">
        <f t="shared" si="31"/>
        <v>0</v>
      </c>
      <c r="BD11" s="29">
        <f t="shared" si="1"/>
        <v>0</v>
      </c>
      <c r="BE11" s="29">
        <f t="shared" si="32"/>
        <v>0</v>
      </c>
      <c r="BF11" s="29">
        <f t="shared" si="2"/>
        <v>0</v>
      </c>
      <c r="BG11" s="29">
        <f t="shared" si="33"/>
        <v>0</v>
      </c>
      <c r="BH11" s="29">
        <f t="shared" si="3"/>
        <v>0</v>
      </c>
      <c r="BI11" s="29">
        <f t="shared" si="3"/>
        <v>0</v>
      </c>
      <c r="BJ11" s="29">
        <f t="shared" si="3"/>
        <v>0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0</v>
      </c>
      <c r="BU11" s="30">
        <f t="shared" si="5"/>
        <v>0</v>
      </c>
      <c r="BV11" s="30">
        <f t="shared" si="39"/>
        <v>0</v>
      </c>
      <c r="BX11" s="28">
        <f t="shared" si="40"/>
        <v>0</v>
      </c>
      <c r="BY11" s="29">
        <f t="shared" si="41"/>
        <v>0</v>
      </c>
      <c r="BZ11" s="29">
        <f t="shared" si="42"/>
        <v>0</v>
      </c>
      <c r="CA11" s="29">
        <f t="shared" si="43"/>
        <v>0</v>
      </c>
      <c r="CB11" s="29">
        <f t="shared" si="44"/>
        <v>0</v>
      </c>
      <c r="CC11" s="30">
        <f t="shared" si="45"/>
        <v>0</v>
      </c>
      <c r="CD11" s="122">
        <f t="shared" si="6"/>
        <v>-146.66666666666666</v>
      </c>
      <c r="CE11" s="22" t="str">
        <f t="shared" si="46"/>
        <v>NAO</v>
      </c>
      <c r="CF11" s="122">
        <f t="shared" si="7"/>
        <v>-186.66666666666666</v>
      </c>
      <c r="CG11" s="22" t="str">
        <f t="shared" si="47"/>
        <v>NAO</v>
      </c>
      <c r="CH11" s="122">
        <f t="shared" si="8"/>
        <v>-226.66666666666666</v>
      </c>
      <c r="CI11" s="22" t="str">
        <f t="shared" si="48"/>
        <v>NAO</v>
      </c>
      <c r="CJ11" s="22">
        <f t="shared" si="9"/>
        <v>0</v>
      </c>
      <c r="CK11" s="22">
        <f t="shared" si="10"/>
        <v>0</v>
      </c>
      <c r="CM11" s="22">
        <f t="shared" si="11"/>
        <v>0</v>
      </c>
      <c r="CN11" s="22">
        <f t="shared" si="12"/>
        <v>0</v>
      </c>
      <c r="CO11" s="22">
        <f t="shared" si="13"/>
        <v>0</v>
      </c>
      <c r="CP11" s="22">
        <f t="shared" si="14"/>
        <v>0</v>
      </c>
      <c r="CQ11" s="22" t="e">
        <f t="shared" si="15"/>
        <v>#DIV/0!</v>
      </c>
      <c r="CR11" s="22" t="e">
        <f t="shared" si="16"/>
        <v>#DIV/0!</v>
      </c>
      <c r="CS11" s="22" t="e">
        <f t="shared" si="17"/>
        <v>#DIV/0!</v>
      </c>
      <c r="CT11" s="22">
        <f t="shared" si="18"/>
        <v>0</v>
      </c>
      <c r="CU11" s="22">
        <f t="shared" si="19"/>
        <v>0</v>
      </c>
      <c r="CV11" s="22" t="e">
        <f t="shared" si="20"/>
        <v>#DIV/0!</v>
      </c>
      <c r="CW11" s="22" t="e">
        <f t="shared" si="21"/>
        <v>#DIV/0!</v>
      </c>
      <c r="CX11" s="22" t="e">
        <f t="shared" si="22"/>
        <v>#DIV/0!</v>
      </c>
      <c r="CY11" s="22">
        <f t="shared" si="23"/>
        <v>0</v>
      </c>
      <c r="CZ11" s="22" t="e">
        <f t="shared" si="24"/>
        <v>#DIV/0!</v>
      </c>
      <c r="DA11" s="22" t="e">
        <f t="shared" si="25"/>
        <v>#DIV/0!</v>
      </c>
      <c r="DB11" s="22" t="e">
        <f t="shared" si="26"/>
        <v>#DIV/0!</v>
      </c>
      <c r="DC11" s="22" t="e">
        <f t="shared" si="27"/>
        <v>#DIV/0!</v>
      </c>
      <c r="DE11" s="22">
        <f t="shared" si="49"/>
        <v>0</v>
      </c>
      <c r="DF11" s="22">
        <f t="shared" si="49"/>
        <v>0</v>
      </c>
      <c r="DG11" s="22">
        <f t="shared" si="50"/>
        <v>0</v>
      </c>
      <c r="DH11" s="22">
        <f t="shared" si="51"/>
        <v>0</v>
      </c>
      <c r="DI11" s="22">
        <f t="shared" si="28"/>
        <v>0</v>
      </c>
      <c r="DJ11" s="22">
        <f t="shared" si="28"/>
        <v>0</v>
      </c>
      <c r="DK11" s="22">
        <f t="shared" si="28"/>
        <v>0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0</v>
      </c>
      <c r="DS11" s="22">
        <f t="shared" si="54"/>
        <v>0</v>
      </c>
    </row>
    <row r="12" spans="1:123" s="22" customFormat="1" ht="15.75" thickBot="1">
      <c r="A12" s="102" t="s">
        <v>253</v>
      </c>
      <c r="B12" s="95">
        <v>10</v>
      </c>
      <c r="C12" s="95" t="s">
        <v>263</v>
      </c>
      <c r="D12" s="129" t="s">
        <v>75</v>
      </c>
      <c r="E12" s="99"/>
      <c r="F12" s="99"/>
      <c r="G12" s="99">
        <v>2</v>
      </c>
      <c r="H12" s="99"/>
      <c r="I12" s="136"/>
      <c r="J12" s="136"/>
      <c r="K12" s="136"/>
      <c r="L12" s="135"/>
      <c r="M12" s="135"/>
      <c r="N12" s="135"/>
      <c r="O12" s="135"/>
      <c r="P12" s="135"/>
      <c r="Q12" s="135"/>
      <c r="R12" s="135"/>
      <c r="S12" s="135"/>
      <c r="T12" s="100" t="s">
        <v>75</v>
      </c>
      <c r="U12" s="135"/>
      <c r="V12" s="98"/>
      <c r="W12" s="98"/>
      <c r="X12" s="135"/>
      <c r="Y12" s="135"/>
      <c r="Z12" s="135"/>
      <c r="AA12" s="135"/>
      <c r="AB12" s="135"/>
      <c r="AC12" s="98"/>
      <c r="AD12" s="135"/>
      <c r="AE12" s="135"/>
      <c r="AF12" s="98"/>
      <c r="AG12" s="31"/>
      <c r="AH12" s="31"/>
      <c r="AI12" s="31"/>
      <c r="AJ12" s="48"/>
      <c r="AK12" s="90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2</v>
      </c>
      <c r="BA12" s="28">
        <f t="shared" si="0"/>
        <v>0</v>
      </c>
      <c r="BB12" s="29">
        <f t="shared" si="0"/>
        <v>0</v>
      </c>
      <c r="BC12" s="29">
        <f t="shared" si="31"/>
        <v>0</v>
      </c>
      <c r="BD12" s="29">
        <f t="shared" si="1"/>
        <v>2</v>
      </c>
      <c r="BE12" s="29">
        <f t="shared" si="32"/>
        <v>2</v>
      </c>
      <c r="BF12" s="29">
        <f t="shared" si="2"/>
        <v>0</v>
      </c>
      <c r="BG12" s="29">
        <f t="shared" si="33"/>
        <v>2</v>
      </c>
      <c r="BH12" s="29">
        <f t="shared" si="3"/>
        <v>0</v>
      </c>
      <c r="BI12" s="29">
        <f t="shared" si="3"/>
        <v>0</v>
      </c>
      <c r="BJ12" s="29">
        <f t="shared" si="3"/>
        <v>0</v>
      </c>
      <c r="BK12" s="29">
        <f t="shared" si="34"/>
        <v>0</v>
      </c>
      <c r="BL12" s="29">
        <f t="shared" si="34"/>
        <v>0</v>
      </c>
      <c r="BM12" s="29">
        <f t="shared" si="35"/>
        <v>0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0</v>
      </c>
      <c r="BR12" s="29">
        <f t="shared" si="37"/>
        <v>0</v>
      </c>
      <c r="BS12" s="29">
        <f t="shared" si="38"/>
        <v>0</v>
      </c>
      <c r="BT12" s="29">
        <f t="shared" si="5"/>
        <v>0</v>
      </c>
      <c r="BU12" s="30">
        <f t="shared" si="5"/>
        <v>0</v>
      </c>
      <c r="BV12" s="30">
        <f t="shared" si="39"/>
        <v>0</v>
      </c>
      <c r="BX12" s="28">
        <f t="shared" si="40"/>
        <v>120</v>
      </c>
      <c r="BY12" s="29">
        <f t="shared" si="41"/>
        <v>0</v>
      </c>
      <c r="BZ12" s="29">
        <f t="shared" si="42"/>
        <v>0</v>
      </c>
      <c r="CA12" s="29">
        <f t="shared" si="43"/>
        <v>0</v>
      </c>
      <c r="CB12" s="29">
        <f t="shared" si="44"/>
        <v>0</v>
      </c>
      <c r="CC12" s="30">
        <f t="shared" si="45"/>
        <v>120</v>
      </c>
      <c r="CD12" s="122">
        <f t="shared" si="6"/>
        <v>-26.666666666666657</v>
      </c>
      <c r="CE12" s="22" t="str">
        <f t="shared" si="46"/>
        <v>NAO</v>
      </c>
      <c r="CF12" s="122">
        <f t="shared" si="7"/>
        <v>-66.666666666666657</v>
      </c>
      <c r="CG12" s="22" t="str">
        <f t="shared" si="47"/>
        <v>NAO</v>
      </c>
      <c r="CH12" s="122">
        <f t="shared" si="8"/>
        <v>-106.66666666666666</v>
      </c>
      <c r="CI12" s="22" t="str">
        <f t="shared" si="48"/>
        <v>NAO</v>
      </c>
      <c r="CJ12" s="22">
        <f t="shared" si="9"/>
        <v>2.9411764705882351</v>
      </c>
      <c r="CK12" s="22">
        <f t="shared" si="10"/>
        <v>2.9411764705882351</v>
      </c>
      <c r="CM12" s="22">
        <f t="shared" si="11"/>
        <v>0</v>
      </c>
      <c r="CN12" s="22">
        <f t="shared" si="12"/>
        <v>0</v>
      </c>
      <c r="CO12" s="22">
        <f t="shared" si="13"/>
        <v>15.384615384615383</v>
      </c>
      <c r="CP12" s="22">
        <f t="shared" si="14"/>
        <v>0</v>
      </c>
      <c r="CQ12" s="22" t="e">
        <f t="shared" si="15"/>
        <v>#DIV/0!</v>
      </c>
      <c r="CR12" s="22" t="e">
        <f t="shared" si="16"/>
        <v>#DIV/0!</v>
      </c>
      <c r="CS12" s="22" t="e">
        <f t="shared" si="17"/>
        <v>#DIV/0!</v>
      </c>
      <c r="CT12" s="22">
        <f t="shared" si="18"/>
        <v>0</v>
      </c>
      <c r="CU12" s="22">
        <f t="shared" si="19"/>
        <v>0</v>
      </c>
      <c r="CV12" s="22" t="e">
        <f t="shared" si="20"/>
        <v>#DIV/0!</v>
      </c>
      <c r="CW12" s="22" t="e">
        <f t="shared" si="21"/>
        <v>#DIV/0!</v>
      </c>
      <c r="CX12" s="22" t="e">
        <f t="shared" si="22"/>
        <v>#DIV/0!</v>
      </c>
      <c r="CY12" s="22">
        <f t="shared" si="23"/>
        <v>0</v>
      </c>
      <c r="CZ12" s="22" t="e">
        <f t="shared" si="24"/>
        <v>#DIV/0!</v>
      </c>
      <c r="DA12" s="22" t="e">
        <f t="shared" si="25"/>
        <v>#DIV/0!</v>
      </c>
      <c r="DB12" s="22" t="e">
        <f t="shared" si="26"/>
        <v>#DIV/0!</v>
      </c>
      <c r="DC12" s="22" t="e">
        <f t="shared" si="27"/>
        <v>#DIV/0!</v>
      </c>
      <c r="DE12" s="22">
        <f t="shared" si="49"/>
        <v>0</v>
      </c>
      <c r="DF12" s="22">
        <f t="shared" si="49"/>
        <v>0</v>
      </c>
      <c r="DG12" s="22">
        <f t="shared" si="50"/>
        <v>1</v>
      </c>
      <c r="DH12" s="22">
        <f t="shared" si="51"/>
        <v>0</v>
      </c>
      <c r="DI12" s="22">
        <f t="shared" si="28"/>
        <v>0</v>
      </c>
      <c r="DJ12" s="22">
        <f t="shared" si="28"/>
        <v>0</v>
      </c>
      <c r="DK12" s="22">
        <f t="shared" si="28"/>
        <v>0</v>
      </c>
      <c r="DL12" s="22">
        <f t="shared" si="28"/>
        <v>0</v>
      </c>
      <c r="DM12" s="22">
        <f t="shared" si="28"/>
        <v>0</v>
      </c>
      <c r="DN12" s="22">
        <f t="shared" si="29"/>
        <v>0</v>
      </c>
      <c r="DO12" s="22">
        <f t="shared" si="52"/>
        <v>0</v>
      </c>
      <c r="DP12" s="22">
        <f t="shared" si="52"/>
        <v>0</v>
      </c>
      <c r="DQ12" s="22">
        <f t="shared" si="52"/>
        <v>0</v>
      </c>
      <c r="DR12" s="22">
        <f t="shared" si="53"/>
        <v>0</v>
      </c>
      <c r="DS12" s="22">
        <f t="shared" si="54"/>
        <v>0</v>
      </c>
    </row>
    <row r="13" spans="1:123" s="22" customFormat="1" ht="15.75" thickBot="1">
      <c r="A13" s="102" t="s">
        <v>253</v>
      </c>
      <c r="B13" s="95">
        <v>11</v>
      </c>
      <c r="C13" s="95" t="s">
        <v>264</v>
      </c>
      <c r="D13" s="129" t="s">
        <v>75</v>
      </c>
      <c r="E13" s="98"/>
      <c r="F13" s="98"/>
      <c r="G13" s="98"/>
      <c r="H13" s="98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00" t="s">
        <v>75</v>
      </c>
      <c r="U13" s="135"/>
      <c r="V13" s="98"/>
      <c r="W13" s="98"/>
      <c r="X13" s="135"/>
      <c r="Y13" s="135"/>
      <c r="Z13" s="135"/>
      <c r="AA13" s="135"/>
      <c r="AB13" s="135"/>
      <c r="AC13" s="98"/>
      <c r="AD13" s="135"/>
      <c r="AE13" s="135"/>
      <c r="AF13" s="98"/>
      <c r="AG13" s="31"/>
      <c r="AH13" s="31"/>
      <c r="AI13" s="31"/>
      <c r="AJ13" s="48"/>
      <c r="AK13" s="90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30"/>
        <v>2</v>
      </c>
      <c r="BA13" s="28">
        <f t="shared" si="0"/>
        <v>0</v>
      </c>
      <c r="BB13" s="29">
        <f t="shared" si="0"/>
        <v>0</v>
      </c>
      <c r="BC13" s="29">
        <f t="shared" si="31"/>
        <v>0</v>
      </c>
      <c r="BD13" s="29">
        <f t="shared" si="1"/>
        <v>0</v>
      </c>
      <c r="BE13" s="29">
        <f t="shared" si="32"/>
        <v>0</v>
      </c>
      <c r="BF13" s="29">
        <f t="shared" si="2"/>
        <v>0</v>
      </c>
      <c r="BG13" s="29">
        <f t="shared" si="33"/>
        <v>0</v>
      </c>
      <c r="BH13" s="29">
        <f t="shared" si="3"/>
        <v>0</v>
      </c>
      <c r="BI13" s="29">
        <f t="shared" si="3"/>
        <v>0</v>
      </c>
      <c r="BJ13" s="29">
        <f t="shared" si="3"/>
        <v>0</v>
      </c>
      <c r="BK13" s="29">
        <f t="shared" si="34"/>
        <v>0</v>
      </c>
      <c r="BL13" s="29">
        <f t="shared" si="34"/>
        <v>0</v>
      </c>
      <c r="BM13" s="29">
        <f t="shared" si="35"/>
        <v>0</v>
      </c>
      <c r="BN13" s="29">
        <f t="shared" si="4"/>
        <v>0</v>
      </c>
      <c r="BO13" s="29">
        <f t="shared" si="4"/>
        <v>0</v>
      </c>
      <c r="BP13" s="29">
        <f t="shared" si="36"/>
        <v>0</v>
      </c>
      <c r="BQ13" s="29">
        <f t="shared" si="37"/>
        <v>0</v>
      </c>
      <c r="BR13" s="29">
        <f t="shared" si="37"/>
        <v>0</v>
      </c>
      <c r="BS13" s="29">
        <f t="shared" si="38"/>
        <v>0</v>
      </c>
      <c r="BT13" s="29">
        <f t="shared" si="5"/>
        <v>0</v>
      </c>
      <c r="BU13" s="30">
        <f t="shared" si="5"/>
        <v>0</v>
      </c>
      <c r="BV13" s="30">
        <f t="shared" si="39"/>
        <v>0</v>
      </c>
      <c r="BX13" s="28">
        <f t="shared" si="40"/>
        <v>0</v>
      </c>
      <c r="BY13" s="29">
        <f t="shared" si="41"/>
        <v>0</v>
      </c>
      <c r="BZ13" s="29">
        <f t="shared" si="42"/>
        <v>0</v>
      </c>
      <c r="CA13" s="29">
        <f t="shared" si="43"/>
        <v>0</v>
      </c>
      <c r="CB13" s="29">
        <f t="shared" si="44"/>
        <v>0</v>
      </c>
      <c r="CC13" s="30">
        <f t="shared" si="45"/>
        <v>0</v>
      </c>
      <c r="CD13" s="122">
        <f t="shared" si="6"/>
        <v>-146.66666666666666</v>
      </c>
      <c r="CE13" s="22" t="str">
        <f t="shared" si="46"/>
        <v>NAO</v>
      </c>
      <c r="CF13" s="122">
        <f t="shared" si="7"/>
        <v>-186.66666666666666</v>
      </c>
      <c r="CG13" s="22" t="str">
        <f t="shared" si="47"/>
        <v>NAO</v>
      </c>
      <c r="CH13" s="122">
        <f t="shared" si="8"/>
        <v>-226.66666666666666</v>
      </c>
      <c r="CI13" s="22" t="str">
        <f t="shared" si="48"/>
        <v>NAO</v>
      </c>
      <c r="CJ13" s="22">
        <f t="shared" si="9"/>
        <v>0</v>
      </c>
      <c r="CK13" s="22">
        <f t="shared" si="10"/>
        <v>0</v>
      </c>
      <c r="CM13" s="22">
        <f t="shared" si="11"/>
        <v>0</v>
      </c>
      <c r="CN13" s="22">
        <f t="shared" si="12"/>
        <v>0</v>
      </c>
      <c r="CO13" s="22">
        <f t="shared" si="13"/>
        <v>0</v>
      </c>
      <c r="CP13" s="22">
        <f t="shared" si="14"/>
        <v>0</v>
      </c>
      <c r="CQ13" s="22" t="e">
        <f t="shared" si="15"/>
        <v>#DIV/0!</v>
      </c>
      <c r="CR13" s="22" t="e">
        <f t="shared" si="16"/>
        <v>#DIV/0!</v>
      </c>
      <c r="CS13" s="22" t="e">
        <f t="shared" si="17"/>
        <v>#DIV/0!</v>
      </c>
      <c r="CT13" s="22">
        <f t="shared" si="18"/>
        <v>0</v>
      </c>
      <c r="CU13" s="22">
        <f t="shared" si="19"/>
        <v>0</v>
      </c>
      <c r="CV13" s="22" t="e">
        <f t="shared" si="20"/>
        <v>#DIV/0!</v>
      </c>
      <c r="CW13" s="22" t="e">
        <f t="shared" si="21"/>
        <v>#DIV/0!</v>
      </c>
      <c r="CX13" s="22" t="e">
        <f t="shared" si="22"/>
        <v>#DIV/0!</v>
      </c>
      <c r="CY13" s="22">
        <f t="shared" si="23"/>
        <v>0</v>
      </c>
      <c r="CZ13" s="22" t="e">
        <f t="shared" si="24"/>
        <v>#DIV/0!</v>
      </c>
      <c r="DA13" s="22" t="e">
        <f t="shared" si="25"/>
        <v>#DIV/0!</v>
      </c>
      <c r="DB13" s="22" t="e">
        <f t="shared" si="26"/>
        <v>#DIV/0!</v>
      </c>
      <c r="DC13" s="22" t="e">
        <f t="shared" si="27"/>
        <v>#DIV/0!</v>
      </c>
      <c r="DE13" s="22">
        <f t="shared" si="49"/>
        <v>0</v>
      </c>
      <c r="DF13" s="22">
        <f t="shared" si="49"/>
        <v>0</v>
      </c>
      <c r="DG13" s="22">
        <f t="shared" si="50"/>
        <v>0</v>
      </c>
      <c r="DH13" s="22">
        <f t="shared" si="51"/>
        <v>0</v>
      </c>
      <c r="DI13" s="22">
        <f t="shared" si="28"/>
        <v>0</v>
      </c>
      <c r="DJ13" s="22">
        <f t="shared" si="28"/>
        <v>0</v>
      </c>
      <c r="DK13" s="22">
        <f t="shared" si="28"/>
        <v>0</v>
      </c>
      <c r="DL13" s="22">
        <f t="shared" si="28"/>
        <v>0</v>
      </c>
      <c r="DM13" s="22">
        <f t="shared" si="28"/>
        <v>0</v>
      </c>
      <c r="DN13" s="22">
        <f t="shared" si="29"/>
        <v>0</v>
      </c>
      <c r="DO13" s="22">
        <f t="shared" si="52"/>
        <v>0</v>
      </c>
      <c r="DP13" s="22">
        <f t="shared" si="52"/>
        <v>0</v>
      </c>
      <c r="DQ13" s="22">
        <f t="shared" si="52"/>
        <v>0</v>
      </c>
      <c r="DR13" s="22">
        <f t="shared" si="53"/>
        <v>0</v>
      </c>
      <c r="DS13" s="22">
        <f t="shared" si="54"/>
        <v>0</v>
      </c>
    </row>
    <row r="14" spans="1:123" s="22" customFormat="1" ht="15.75" thickBot="1">
      <c r="A14" s="102" t="s">
        <v>253</v>
      </c>
      <c r="B14" s="95">
        <v>12</v>
      </c>
      <c r="C14" s="95" t="s">
        <v>265</v>
      </c>
      <c r="D14" s="129" t="s">
        <v>75</v>
      </c>
      <c r="E14" s="98"/>
      <c r="F14" s="98"/>
      <c r="G14" s="98"/>
      <c r="H14" s="98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00" t="s">
        <v>75</v>
      </c>
      <c r="U14" s="135"/>
      <c r="V14" s="135"/>
      <c r="W14" s="135"/>
      <c r="X14" s="135"/>
      <c r="Y14" s="135"/>
      <c r="Z14" s="135"/>
      <c r="AA14" s="135"/>
      <c r="AB14" s="135"/>
      <c r="AC14" s="98"/>
      <c r="AD14" s="135"/>
      <c r="AE14" s="135"/>
      <c r="AF14" s="98"/>
      <c r="AG14" s="31"/>
      <c r="AH14" s="31"/>
      <c r="AI14" s="31"/>
      <c r="AJ14" s="48"/>
      <c r="AK14" s="90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30"/>
        <v>2</v>
      </c>
      <c r="BA14" s="28">
        <f t="shared" si="0"/>
        <v>0</v>
      </c>
      <c r="BB14" s="29">
        <f t="shared" si="0"/>
        <v>0</v>
      </c>
      <c r="BC14" s="29">
        <f t="shared" si="31"/>
        <v>0</v>
      </c>
      <c r="BD14" s="29">
        <f t="shared" si="1"/>
        <v>0</v>
      </c>
      <c r="BE14" s="29">
        <f t="shared" si="32"/>
        <v>0</v>
      </c>
      <c r="BF14" s="29">
        <f t="shared" si="2"/>
        <v>0</v>
      </c>
      <c r="BG14" s="29">
        <f t="shared" si="33"/>
        <v>0</v>
      </c>
      <c r="BH14" s="29">
        <f t="shared" si="3"/>
        <v>0</v>
      </c>
      <c r="BI14" s="29">
        <f t="shared" si="3"/>
        <v>0</v>
      </c>
      <c r="BJ14" s="29">
        <f t="shared" si="3"/>
        <v>0</v>
      </c>
      <c r="BK14" s="29">
        <f t="shared" si="34"/>
        <v>0</v>
      </c>
      <c r="BL14" s="29">
        <f t="shared" si="34"/>
        <v>0</v>
      </c>
      <c r="BM14" s="29">
        <f t="shared" si="35"/>
        <v>0</v>
      </c>
      <c r="BN14" s="29">
        <f t="shared" si="4"/>
        <v>0</v>
      </c>
      <c r="BO14" s="29">
        <f t="shared" si="4"/>
        <v>0</v>
      </c>
      <c r="BP14" s="29">
        <f t="shared" si="36"/>
        <v>0</v>
      </c>
      <c r="BQ14" s="29">
        <f t="shared" si="37"/>
        <v>0</v>
      </c>
      <c r="BR14" s="29">
        <f t="shared" si="37"/>
        <v>0</v>
      </c>
      <c r="BS14" s="29">
        <f t="shared" si="38"/>
        <v>0</v>
      </c>
      <c r="BT14" s="29">
        <f t="shared" si="5"/>
        <v>0</v>
      </c>
      <c r="BU14" s="30">
        <f t="shared" si="5"/>
        <v>0</v>
      </c>
      <c r="BV14" s="30">
        <f t="shared" si="39"/>
        <v>0</v>
      </c>
      <c r="BX14" s="28">
        <f t="shared" si="40"/>
        <v>0</v>
      </c>
      <c r="BY14" s="29">
        <f t="shared" si="41"/>
        <v>0</v>
      </c>
      <c r="BZ14" s="29">
        <f t="shared" si="42"/>
        <v>0</v>
      </c>
      <c r="CA14" s="29">
        <f t="shared" si="43"/>
        <v>0</v>
      </c>
      <c r="CB14" s="29">
        <f t="shared" si="44"/>
        <v>0</v>
      </c>
      <c r="CC14" s="30">
        <f t="shared" si="45"/>
        <v>0</v>
      </c>
      <c r="CD14" s="122">
        <f t="shared" si="6"/>
        <v>-146.66666666666666</v>
      </c>
      <c r="CE14" s="22" t="str">
        <f t="shared" si="46"/>
        <v>NAO</v>
      </c>
      <c r="CF14" s="122">
        <f t="shared" si="7"/>
        <v>-186.66666666666666</v>
      </c>
      <c r="CG14" s="22" t="str">
        <f t="shared" si="47"/>
        <v>NAO</v>
      </c>
      <c r="CH14" s="122">
        <f t="shared" si="8"/>
        <v>-226.66666666666666</v>
      </c>
      <c r="CI14" s="22" t="str">
        <f t="shared" si="48"/>
        <v>NAO</v>
      </c>
      <c r="CJ14" s="22">
        <f t="shared" si="9"/>
        <v>0</v>
      </c>
      <c r="CK14" s="22">
        <f t="shared" si="10"/>
        <v>0</v>
      </c>
      <c r="CM14" s="22">
        <f t="shared" si="11"/>
        <v>0</v>
      </c>
      <c r="CN14" s="22">
        <f t="shared" si="12"/>
        <v>0</v>
      </c>
      <c r="CO14" s="22">
        <f t="shared" si="13"/>
        <v>0</v>
      </c>
      <c r="CP14" s="22">
        <f t="shared" si="14"/>
        <v>0</v>
      </c>
      <c r="CQ14" s="22" t="e">
        <f t="shared" si="15"/>
        <v>#DIV/0!</v>
      </c>
      <c r="CR14" s="22" t="e">
        <f t="shared" si="16"/>
        <v>#DIV/0!</v>
      </c>
      <c r="CS14" s="22" t="e">
        <f t="shared" si="17"/>
        <v>#DIV/0!</v>
      </c>
      <c r="CT14" s="22">
        <f t="shared" si="18"/>
        <v>0</v>
      </c>
      <c r="CU14" s="22">
        <f t="shared" si="19"/>
        <v>0</v>
      </c>
      <c r="CV14" s="22" t="e">
        <f t="shared" si="20"/>
        <v>#DIV/0!</v>
      </c>
      <c r="CW14" s="22" t="e">
        <f t="shared" si="21"/>
        <v>#DIV/0!</v>
      </c>
      <c r="CX14" s="22" t="e">
        <f t="shared" si="22"/>
        <v>#DIV/0!</v>
      </c>
      <c r="CY14" s="22">
        <f t="shared" si="23"/>
        <v>0</v>
      </c>
      <c r="CZ14" s="22" t="e">
        <f t="shared" si="24"/>
        <v>#DIV/0!</v>
      </c>
      <c r="DA14" s="22" t="e">
        <f t="shared" si="25"/>
        <v>#DIV/0!</v>
      </c>
      <c r="DB14" s="22" t="e">
        <f t="shared" si="26"/>
        <v>#DIV/0!</v>
      </c>
      <c r="DC14" s="22" t="e">
        <f t="shared" si="27"/>
        <v>#DIV/0!</v>
      </c>
      <c r="DE14" s="22">
        <f t="shared" si="49"/>
        <v>0</v>
      </c>
      <c r="DF14" s="22">
        <f t="shared" si="49"/>
        <v>0</v>
      </c>
      <c r="DG14" s="22">
        <f t="shared" si="50"/>
        <v>0</v>
      </c>
      <c r="DH14" s="22">
        <f t="shared" si="51"/>
        <v>0</v>
      </c>
      <c r="DI14" s="22">
        <f t="shared" si="28"/>
        <v>0</v>
      </c>
      <c r="DJ14" s="22">
        <f t="shared" si="28"/>
        <v>0</v>
      </c>
      <c r="DK14" s="22">
        <f t="shared" si="28"/>
        <v>0</v>
      </c>
      <c r="DL14" s="22">
        <f t="shared" si="28"/>
        <v>0</v>
      </c>
      <c r="DM14" s="22">
        <f t="shared" si="28"/>
        <v>0</v>
      </c>
      <c r="DN14" s="22">
        <f t="shared" si="29"/>
        <v>0</v>
      </c>
      <c r="DO14" s="22">
        <f t="shared" si="52"/>
        <v>0</v>
      </c>
      <c r="DP14" s="22">
        <f t="shared" si="52"/>
        <v>0</v>
      </c>
      <c r="DQ14" s="22">
        <f t="shared" si="52"/>
        <v>0</v>
      </c>
      <c r="DR14" s="22">
        <f t="shared" si="53"/>
        <v>0</v>
      </c>
      <c r="DS14" s="22">
        <f t="shared" si="54"/>
        <v>0</v>
      </c>
    </row>
    <row r="15" spans="1:123" ht="15.75" thickBot="1">
      <c r="A15" s="42"/>
      <c r="B15" s="43"/>
      <c r="C15" s="44"/>
      <c r="D15" s="45"/>
      <c r="E15" s="46"/>
      <c r="F15" s="47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8"/>
      <c r="U15" s="47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8"/>
      <c r="AK15" s="47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8">
        <f>SUM(AZ3:AZ14)</f>
        <v>24</v>
      </c>
      <c r="BA15" s="49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50"/>
      <c r="BW15" s="42"/>
      <c r="BX15" s="43"/>
      <c r="BY15" s="43"/>
      <c r="BZ15" s="43"/>
      <c r="CA15" s="43"/>
      <c r="CB15" s="43"/>
      <c r="CC15" s="43"/>
      <c r="CD15" s="42"/>
      <c r="CE15" s="42"/>
      <c r="CF15" s="42"/>
      <c r="CG15" s="42"/>
      <c r="CH15" s="42"/>
      <c r="CI15" s="42"/>
    </row>
    <row r="16" spans="1:123" ht="15.75" thickBot="1">
      <c r="C16" s="7" t="s">
        <v>40</v>
      </c>
      <c r="D16" s="7"/>
      <c r="E16" s="101">
        <v>2</v>
      </c>
      <c r="F16" s="101"/>
      <c r="G16" s="101">
        <v>2</v>
      </c>
      <c r="H16" s="10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101">
        <v>1</v>
      </c>
      <c r="AD16" s="51"/>
      <c r="AE16" s="51"/>
      <c r="AF16" s="101"/>
      <c r="AG16" s="51"/>
      <c r="AH16" s="51"/>
      <c r="AI16" s="51"/>
      <c r="AJ16" s="85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7">
        <f>AZ15/2</f>
        <v>12</v>
      </c>
      <c r="BA16" s="1">
        <f t="shared" ref="BA16:BB16" si="55">SUM(E16,U16,AK16)</f>
        <v>2</v>
      </c>
      <c r="BB16" s="52">
        <f t="shared" si="55"/>
        <v>0</v>
      </c>
      <c r="BC16" s="52"/>
      <c r="BD16" s="52">
        <f>SUM(G16,W16,AM16)</f>
        <v>2</v>
      </c>
      <c r="BE16" s="52"/>
      <c r="BF16" s="52">
        <f>SUM(H16,X16,AN16)</f>
        <v>0</v>
      </c>
      <c r="BG16" s="52"/>
      <c r="BH16" s="52">
        <f>SUM(I16,Y16,AO16)</f>
        <v>0</v>
      </c>
      <c r="BI16" s="52">
        <f>SUM(J16,Z16,AP16)</f>
        <v>0</v>
      </c>
      <c r="BJ16" s="52">
        <f>SUM(K16,AA16,AQ16)</f>
        <v>0</v>
      </c>
      <c r="BK16" s="53">
        <f>SUM(AR16,AB16,L16)</f>
        <v>0</v>
      </c>
      <c r="BL16" s="53">
        <f>SUM(AS16,AC16,M16)</f>
        <v>1</v>
      </c>
      <c r="BM16" s="53"/>
      <c r="BN16" s="53">
        <f>SUM(AT16,AD16,N16)</f>
        <v>0</v>
      </c>
      <c r="BO16" s="53"/>
      <c r="BP16" s="53">
        <f>SUM(AU16,AE16,O16)</f>
        <v>0</v>
      </c>
      <c r="BQ16" s="53">
        <f>SUM(AV16,AF16,P16)</f>
        <v>0</v>
      </c>
      <c r="BR16" s="53">
        <f>SUM(AW16,AG16,Q16)</f>
        <v>0</v>
      </c>
      <c r="BS16" s="53"/>
      <c r="BT16" s="53">
        <f>SUM(AX16,AH16,R16)</f>
        <v>0</v>
      </c>
      <c r="BU16" s="53"/>
      <c r="BV16" s="54">
        <f>SUM(AY16,AI16,S16)</f>
        <v>0</v>
      </c>
      <c r="CA16" s="55"/>
      <c r="CB16" s="55"/>
      <c r="CC16">
        <f>SUM(CC3:CC14)</f>
        <v>4080</v>
      </c>
    </row>
    <row r="17" spans="3:107">
      <c r="BI17" s="20"/>
      <c r="BY17" s="20"/>
      <c r="CJ17">
        <f>SUM(CJ3:CJ14)</f>
        <v>100</v>
      </c>
      <c r="CK17">
        <f>SUM(CK3:CK14)</f>
        <v>100</v>
      </c>
      <c r="CM17">
        <f t="shared" ref="CM17:DC17" si="56">SUM(CM3:CM14)</f>
        <v>100</v>
      </c>
      <c r="CN17">
        <f t="shared" si="56"/>
        <v>100</v>
      </c>
      <c r="CO17">
        <f t="shared" si="56"/>
        <v>100</v>
      </c>
      <c r="CP17">
        <f t="shared" si="56"/>
        <v>100</v>
      </c>
      <c r="CQ17" t="e">
        <f t="shared" si="56"/>
        <v>#DIV/0!</v>
      </c>
      <c r="CR17" t="e">
        <f t="shared" si="56"/>
        <v>#DIV/0!</v>
      </c>
      <c r="CS17" t="e">
        <f t="shared" si="56"/>
        <v>#DIV/0!</v>
      </c>
      <c r="CT17">
        <f t="shared" si="56"/>
        <v>100</v>
      </c>
      <c r="CU17">
        <f t="shared" si="56"/>
        <v>100</v>
      </c>
      <c r="CV17" t="e">
        <f t="shared" si="56"/>
        <v>#DIV/0!</v>
      </c>
      <c r="CW17" t="e">
        <f t="shared" si="56"/>
        <v>#DIV/0!</v>
      </c>
      <c r="CX17" t="e">
        <f t="shared" si="56"/>
        <v>#DIV/0!</v>
      </c>
      <c r="CY17">
        <f t="shared" si="56"/>
        <v>100</v>
      </c>
      <c r="CZ17" t="e">
        <f t="shared" si="56"/>
        <v>#DIV/0!</v>
      </c>
      <c r="DA17" t="e">
        <f t="shared" si="56"/>
        <v>#DIV/0!</v>
      </c>
      <c r="DB17" t="e">
        <f t="shared" si="56"/>
        <v>#DIV/0!</v>
      </c>
      <c r="DC17" t="e">
        <f t="shared" si="56"/>
        <v>#DIV/0!</v>
      </c>
    </row>
    <row r="18" spans="3:107" ht="15.75" thickBot="1"/>
    <row r="19" spans="3:107" ht="15.75" thickBot="1">
      <c r="D19" t="s">
        <v>41</v>
      </c>
      <c r="E19" t="s">
        <v>42</v>
      </c>
      <c r="F19" t="s">
        <v>43</v>
      </c>
      <c r="U19" s="55"/>
      <c r="BA19" s="16" t="s">
        <v>8</v>
      </c>
      <c r="BB19" s="17" t="s">
        <v>9</v>
      </c>
      <c r="BC19" s="17"/>
      <c r="BD19" s="17" t="s">
        <v>10</v>
      </c>
      <c r="BE19" s="17"/>
      <c r="BF19" s="17" t="s">
        <v>11</v>
      </c>
      <c r="BG19" s="17"/>
      <c r="BH19" s="17" t="s">
        <v>12</v>
      </c>
      <c r="BI19" s="17" t="s">
        <v>13</v>
      </c>
      <c r="BJ19" s="17" t="s">
        <v>14</v>
      </c>
      <c r="BK19" s="17" t="s">
        <v>15</v>
      </c>
      <c r="BL19" s="17" t="s">
        <v>16</v>
      </c>
      <c r="BM19" s="17"/>
      <c r="BN19" s="17" t="s">
        <v>17</v>
      </c>
      <c r="BO19" s="17"/>
      <c r="BP19" s="17" t="s">
        <v>27</v>
      </c>
      <c r="BQ19" s="17" t="s">
        <v>19</v>
      </c>
      <c r="BR19" s="17" t="s">
        <v>20</v>
      </c>
      <c r="BS19" s="17"/>
      <c r="BT19" s="17" t="s">
        <v>21</v>
      </c>
      <c r="BU19" s="17"/>
      <c r="BV19" s="19" t="s">
        <v>22</v>
      </c>
      <c r="BW19" s="185" t="s">
        <v>44</v>
      </c>
      <c r="BX19" s="186"/>
      <c r="BY19" s="186"/>
      <c r="BZ19" s="186"/>
      <c r="CA19" s="187"/>
      <c r="CB19" s="150" t="s">
        <v>222</v>
      </c>
      <c r="CC19" s="151"/>
    </row>
    <row r="20" spans="3:107" ht="15.75" thickBot="1">
      <c r="D20">
        <v>2010</v>
      </c>
      <c r="E20">
        <v>2011</v>
      </c>
      <c r="F20">
        <v>2012</v>
      </c>
      <c r="G20" t="s">
        <v>45</v>
      </c>
      <c r="AY20" s="153" t="s">
        <v>46</v>
      </c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78" t="s">
        <v>47</v>
      </c>
      <c r="BX20" s="179"/>
      <c r="BY20" s="56"/>
      <c r="BZ20" s="56"/>
      <c r="CA20" s="57">
        <f>SUM(BA22:BV22)</f>
        <v>42</v>
      </c>
      <c r="CB20" s="123">
        <v>0.8</v>
      </c>
      <c r="CC20" s="60">
        <f>PERCENTILE($CC$1:$CC14,0.8)</f>
        <v>444.00000000000011</v>
      </c>
    </row>
    <row r="21" spans="3:107" ht="15.75" thickBot="1">
      <c r="C21" t="s">
        <v>48</v>
      </c>
      <c r="D21">
        <f>COUNTIF(D3:D14,"P")</f>
        <v>12</v>
      </c>
      <c r="E21">
        <f>COUNTIF(T3:T14,"P")</f>
        <v>12</v>
      </c>
      <c r="G21">
        <f>AVERAGE(D21:F21)</f>
        <v>12</v>
      </c>
      <c r="AP21" s="55"/>
      <c r="AQ21" s="55"/>
      <c r="AR21" s="55"/>
      <c r="AS21" s="55"/>
      <c r="AT21" s="55"/>
      <c r="AU21" s="55"/>
      <c r="AV21" s="55"/>
      <c r="AW21" s="55"/>
      <c r="AX21" s="55"/>
      <c r="AY21" s="1" t="s">
        <v>49</v>
      </c>
      <c r="AZ21" s="58"/>
      <c r="BA21" s="59">
        <f>SUM(BA3:BA14)</f>
        <v>10</v>
      </c>
      <c r="BB21" s="59">
        <f>SUM(BB3:BB14)</f>
        <v>4</v>
      </c>
      <c r="BC21" s="59"/>
      <c r="BD21" s="59">
        <f>SUM(BD3:BD14)</f>
        <v>13</v>
      </c>
      <c r="BE21" s="59"/>
      <c r="BF21" s="59">
        <f>SUM(BF3:BF14)</f>
        <v>2</v>
      </c>
      <c r="BG21" s="59"/>
      <c r="BH21" s="59">
        <f>SUM(BH3:BH14)</f>
        <v>0</v>
      </c>
      <c r="BI21" s="59">
        <f>SUM(BI3:BI14)</f>
        <v>0</v>
      </c>
      <c r="BJ21" s="59">
        <f>SUM(BJ3:BJ14)</f>
        <v>0</v>
      </c>
      <c r="BK21" s="59">
        <f>SUM(BK3:BK14)</f>
        <v>1</v>
      </c>
      <c r="BL21" s="59">
        <f>SUM(BL3:BL14)</f>
        <v>5</v>
      </c>
      <c r="BM21" s="59"/>
      <c r="BN21" s="59">
        <f>SUM(BN3:BN14)</f>
        <v>0</v>
      </c>
      <c r="BO21" s="59">
        <f>SUM(BO3:BO14)</f>
        <v>0</v>
      </c>
      <c r="BP21" s="59">
        <f>SUM(BP3:BP14)</f>
        <v>0</v>
      </c>
      <c r="BQ21" s="59">
        <f>SUM(BQ3:BQ14)</f>
        <v>12</v>
      </c>
      <c r="BR21" s="59">
        <f>SUM(BR3:BR14)</f>
        <v>0</v>
      </c>
      <c r="BS21" s="59"/>
      <c r="BT21" s="59">
        <f>SUM(BT3:BT14)</f>
        <v>0</v>
      </c>
      <c r="BU21" s="59">
        <f>SUM(BU3:BU14)</f>
        <v>0</v>
      </c>
      <c r="BV21" s="59">
        <f>SUM(BV3:BV14)</f>
        <v>0</v>
      </c>
      <c r="BW21" s="169" t="s">
        <v>29</v>
      </c>
      <c r="BX21" s="170"/>
      <c r="BY21" s="60"/>
      <c r="BZ21" s="60"/>
      <c r="CA21" s="61">
        <f>SUM(BA22:BJ22)</f>
        <v>25</v>
      </c>
      <c r="CB21" s="142">
        <v>0.75</v>
      </c>
      <c r="CC21" s="60">
        <f>PERCENTILE($CC$1:$CC14,0.75)</f>
        <v>345</v>
      </c>
    </row>
    <row r="22" spans="3:107" ht="15.75" thickBot="1">
      <c r="C22" t="s">
        <v>50</v>
      </c>
      <c r="D22">
        <f>COUNTIF(D3:D14,"C")</f>
        <v>0</v>
      </c>
      <c r="E22">
        <f>COUNTIF(T3:T14,"C")</f>
        <v>0</v>
      </c>
      <c r="F22">
        <f>COUNTIF(A3:AJ14,"C")</f>
        <v>0</v>
      </c>
      <c r="G22">
        <f>AVERAGE(D22:F22)</f>
        <v>0</v>
      </c>
      <c r="AP22" s="55"/>
      <c r="AQ22" s="55"/>
      <c r="AR22" s="55"/>
      <c r="AS22" s="55"/>
      <c r="AT22" s="55"/>
      <c r="AU22" s="55"/>
      <c r="AV22" s="55"/>
      <c r="AW22" s="55"/>
      <c r="AX22" s="55"/>
      <c r="AY22" s="1" t="s">
        <v>51</v>
      </c>
      <c r="AZ22" s="58"/>
      <c r="BA22" s="52">
        <f>BA21-BA16</f>
        <v>8</v>
      </c>
      <c r="BB22" s="52">
        <f t="shared" ref="BB22:BV22" si="57">BB21-BB16</f>
        <v>4</v>
      </c>
      <c r="BC22" s="52"/>
      <c r="BD22" s="52">
        <f t="shared" si="57"/>
        <v>11</v>
      </c>
      <c r="BE22" s="52"/>
      <c r="BF22" s="52">
        <f t="shared" si="57"/>
        <v>2</v>
      </c>
      <c r="BG22" s="52"/>
      <c r="BH22" s="52">
        <f t="shared" si="57"/>
        <v>0</v>
      </c>
      <c r="BI22" s="52">
        <f t="shared" si="57"/>
        <v>0</v>
      </c>
      <c r="BJ22" s="52">
        <f t="shared" si="57"/>
        <v>0</v>
      </c>
      <c r="BK22" s="52">
        <f t="shared" si="57"/>
        <v>1</v>
      </c>
      <c r="BL22" s="52">
        <f t="shared" si="57"/>
        <v>4</v>
      </c>
      <c r="BM22" s="52"/>
      <c r="BN22" s="52">
        <f t="shared" si="57"/>
        <v>0</v>
      </c>
      <c r="BO22" s="52"/>
      <c r="BP22" s="52">
        <f t="shared" si="57"/>
        <v>0</v>
      </c>
      <c r="BQ22" s="52">
        <f t="shared" si="57"/>
        <v>12</v>
      </c>
      <c r="BR22" s="52">
        <f t="shared" si="57"/>
        <v>0</v>
      </c>
      <c r="BS22" s="52"/>
      <c r="BT22" s="52">
        <f t="shared" si="57"/>
        <v>0</v>
      </c>
      <c r="BU22" s="52"/>
      <c r="BV22" s="52">
        <f t="shared" si="57"/>
        <v>0</v>
      </c>
      <c r="BW22" s="169" t="s">
        <v>52</v>
      </c>
      <c r="BX22" s="170"/>
      <c r="BY22" s="60"/>
      <c r="BZ22" s="60"/>
      <c r="CA22" s="61">
        <f>SUM(BK22:BP22)</f>
        <v>5</v>
      </c>
      <c r="CB22" s="123">
        <v>0.7</v>
      </c>
      <c r="CC22" s="60">
        <f>PERCENTILE($CC$1:$CC14,0.7)</f>
        <v>275.99999999999994</v>
      </c>
    </row>
    <row r="23" spans="3:107" ht="15.75" thickBot="1">
      <c r="C23" t="s">
        <v>53</v>
      </c>
      <c r="D23">
        <f>COUNTIF(D3:D14,"V")</f>
        <v>0</v>
      </c>
      <c r="E23">
        <f>COUNTIF(T3:T14,"V")</f>
        <v>0</v>
      </c>
      <c r="F23">
        <f>COUNTIF(AJ3:AJ14,"V")</f>
        <v>0</v>
      </c>
      <c r="G23">
        <f>AVERAGE(D23:F23)</f>
        <v>0</v>
      </c>
      <c r="AP23" s="55"/>
      <c r="AQ23" s="55"/>
      <c r="AR23" s="55"/>
      <c r="AS23" s="55"/>
      <c r="AT23" s="55"/>
      <c r="AU23" s="55"/>
      <c r="AV23" s="55"/>
      <c r="AW23" s="55"/>
      <c r="AX23" s="55"/>
      <c r="AY23" s="1" t="s">
        <v>54</v>
      </c>
      <c r="AZ23" s="58"/>
      <c r="BA23" s="58">
        <f>BA22*100</f>
        <v>800</v>
      </c>
      <c r="BB23" s="5">
        <f>BB22*80</f>
        <v>320</v>
      </c>
      <c r="BC23" s="5"/>
      <c r="BD23" s="5">
        <f>BD22*60</f>
        <v>660</v>
      </c>
      <c r="BE23" s="5"/>
      <c r="BF23" s="5">
        <f>BF22*40</f>
        <v>80</v>
      </c>
      <c r="BG23" s="5"/>
      <c r="BH23" s="5">
        <f>BH22*20</f>
        <v>0</v>
      </c>
      <c r="BI23" s="5">
        <f>BI22*10</f>
        <v>0</v>
      </c>
      <c r="BJ23" s="5">
        <f>BJ22*5</f>
        <v>0</v>
      </c>
      <c r="BK23" s="5">
        <f>BK22*200</f>
        <v>200</v>
      </c>
      <c r="BL23" s="5">
        <f>BL22*100</f>
        <v>400</v>
      </c>
      <c r="BM23" s="5"/>
      <c r="BN23" s="5">
        <f>BN22*50</f>
        <v>0</v>
      </c>
      <c r="BO23" s="5"/>
      <c r="BP23" s="5">
        <f>BP22*25</f>
        <v>0</v>
      </c>
      <c r="BQ23" s="5">
        <f>BQ22*100</f>
        <v>1200</v>
      </c>
      <c r="BR23" s="5">
        <f>BR22*50</f>
        <v>0</v>
      </c>
      <c r="BS23" s="5"/>
      <c r="BT23" s="5">
        <f>BT22*25</f>
        <v>0</v>
      </c>
      <c r="BU23" s="5"/>
      <c r="BV23" s="1">
        <f>BV22*10</f>
        <v>0</v>
      </c>
      <c r="BW23" s="171" t="s">
        <v>55</v>
      </c>
      <c r="BX23" s="172"/>
      <c r="BY23" s="62"/>
      <c r="BZ23" s="62"/>
      <c r="CA23" s="63">
        <f>SUM(BQ22:BV22)</f>
        <v>12</v>
      </c>
      <c r="CB23" s="123">
        <v>0.6</v>
      </c>
      <c r="CC23" s="60">
        <f>PERCENTILE($CC$1:$CC14,0.6)</f>
        <v>179.99999999999997</v>
      </c>
    </row>
    <row r="24" spans="3:107" ht="15.75" thickBot="1">
      <c r="C24" t="s">
        <v>34</v>
      </c>
      <c r="D24">
        <f>SUM(D21:D23)</f>
        <v>12</v>
      </c>
      <c r="E24">
        <f>SUM(E21:E23)</f>
        <v>12</v>
      </c>
      <c r="G24">
        <f>AVERAGE(D24:F24)</f>
        <v>12</v>
      </c>
      <c r="AY24" s="64" t="s">
        <v>56</v>
      </c>
      <c r="AZ24" s="65"/>
      <c r="BA24" s="58">
        <f>SUM(BA23:BV23)</f>
        <v>3660</v>
      </c>
      <c r="BB24" s="66">
        <f>BA24/AZ16</f>
        <v>305</v>
      </c>
      <c r="BC24" s="32"/>
      <c r="BW24" s="173" t="s">
        <v>54</v>
      </c>
      <c r="BX24" s="67" t="s">
        <v>57</v>
      </c>
      <c r="BY24" s="56"/>
      <c r="BZ24" s="56"/>
      <c r="CA24" s="68">
        <f>AVERAGE(CC3:CC14)</f>
        <v>340</v>
      </c>
      <c r="CB24" s="123">
        <v>0.5</v>
      </c>
      <c r="CC24" s="60">
        <f>PERCENTILE($CC$1:$CC14,0.5)</f>
        <v>90</v>
      </c>
    </row>
    <row r="25" spans="3:107" ht="15.75" thickBot="1">
      <c r="AY25" s="6"/>
      <c r="AZ25" s="8"/>
      <c r="BA25" s="5">
        <f>(SUM($AZ$3:$AZ$14))*($CE$2/3)</f>
        <v>1760</v>
      </c>
      <c r="BB25" s="176" t="str">
        <f>IF(BA24&gt;BA25,"ATINGE CONCEITO 3","NAO")</f>
        <v>ATINGE CONCEITO 3</v>
      </c>
      <c r="BC25" s="177"/>
      <c r="BD25" s="177"/>
      <c r="BE25" s="177"/>
      <c r="BF25" s="177"/>
      <c r="BG25" s="177"/>
      <c r="BH25" s="177"/>
      <c r="BW25" s="174"/>
      <c r="BX25" s="69" t="s">
        <v>58</v>
      </c>
      <c r="BY25" s="60"/>
      <c r="BZ25" s="60"/>
      <c r="CA25" s="61">
        <f>QUARTILE(CC3:CC14,1)</f>
        <v>0</v>
      </c>
      <c r="CB25" s="123">
        <v>0.4</v>
      </c>
      <c r="CC25" s="60">
        <f>PERCENTILE($CC$1:$CC14,0.4)</f>
        <v>60</v>
      </c>
    </row>
    <row r="26" spans="3:107" ht="15.75" thickBot="1">
      <c r="AY26" s="70" t="s">
        <v>59</v>
      </c>
      <c r="AZ26" s="71"/>
      <c r="BA26" s="5">
        <f>(SUM($AZ$3:$AZ$14))*($CG$2/3)</f>
        <v>2240</v>
      </c>
      <c r="BB26" s="176" t="str">
        <f>IF(BA24&gt;=BA26,"ATINGE CONCEITO 4","NAO")</f>
        <v>ATINGE CONCEITO 4</v>
      </c>
      <c r="BC26" s="177"/>
      <c r="BD26" s="177"/>
      <c r="BE26" s="177"/>
      <c r="BF26" s="177"/>
      <c r="BG26" s="177"/>
      <c r="BH26" s="177"/>
      <c r="BW26" s="174"/>
      <c r="BX26" s="69" t="s">
        <v>60</v>
      </c>
      <c r="BY26" s="60"/>
      <c r="BZ26" s="60"/>
      <c r="CA26" s="72">
        <f>MEDIAN(CC3:CC14)</f>
        <v>90</v>
      </c>
      <c r="CB26" s="142">
        <v>0.35</v>
      </c>
      <c r="CC26" s="60">
        <f>PERCENTILE($CC$1:$CC14,0.35)</f>
        <v>50.999999999999979</v>
      </c>
    </row>
    <row r="27" spans="3:107" ht="15.75" thickBot="1">
      <c r="AY27" s="64"/>
      <c r="AZ27" s="65"/>
      <c r="BA27" s="5">
        <f>(SUM($AZ$3:$AZ$14))*($CI$2/3)</f>
        <v>2720</v>
      </c>
      <c r="BB27" s="176" t="str">
        <f>IF(BA24&gt;=BA27,"ATINGE CONCEITO 5","NAO")</f>
        <v>ATINGE CONCEITO 5</v>
      </c>
      <c r="BC27" s="177"/>
      <c r="BD27" s="177"/>
      <c r="BE27" s="177"/>
      <c r="BF27" s="177"/>
      <c r="BG27" s="177"/>
      <c r="BH27" s="177"/>
      <c r="BW27" s="174"/>
      <c r="BX27" s="69" t="s">
        <v>61</v>
      </c>
      <c r="BY27" s="60"/>
      <c r="BZ27" s="60"/>
      <c r="CA27" s="61">
        <f>QUARTILE(CC3:CC14,3)</f>
        <v>345</v>
      </c>
      <c r="CB27" s="123">
        <v>0.3</v>
      </c>
      <c r="CC27" s="60">
        <f>PERCENTILE($CC$1:$CC14,0.3)</f>
        <v>17.999999999999989</v>
      </c>
    </row>
    <row r="28" spans="3:107" ht="15.75" thickBot="1">
      <c r="BW28" s="175"/>
      <c r="BX28" s="73" t="s">
        <v>62</v>
      </c>
      <c r="BY28" s="62"/>
      <c r="BZ28" s="62"/>
      <c r="CA28" s="63">
        <f>QUARTILE(CC3:CC14,4)</f>
        <v>1820</v>
      </c>
    </row>
    <row r="29" spans="3:107" ht="15.75" thickBot="1"/>
    <row r="30" spans="3:107" ht="15.75" thickBot="1">
      <c r="AY30" s="153" t="s">
        <v>63</v>
      </c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5"/>
    </row>
    <row r="31" spans="3:107" ht="15.75" thickBot="1">
      <c r="AY31" s="74"/>
      <c r="AZ31" s="58"/>
      <c r="BA31" s="1" t="s">
        <v>64</v>
      </c>
      <c r="BB31" s="52"/>
      <c r="BC31" s="52"/>
      <c r="BD31" s="52" t="s">
        <v>65</v>
      </c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8"/>
    </row>
    <row r="32" spans="3:107" ht="15.75" thickBot="1">
      <c r="AY32" s="1" t="s">
        <v>66</v>
      </c>
      <c r="AZ32" s="58"/>
      <c r="BA32" s="156">
        <f>AZ16-COUNTIF(CE3:CE14,"=NAO")</f>
        <v>5</v>
      </c>
      <c r="BB32" s="157"/>
      <c r="BC32" s="89"/>
      <c r="BD32" s="158">
        <f>(BA32/G21)*100</f>
        <v>41.666666666666671</v>
      </c>
      <c r="BE32" s="159"/>
      <c r="BF32" s="160"/>
      <c r="BG32" s="88"/>
      <c r="BH32" s="52" t="str">
        <f>IF(BD32&gt;=80,"ATINGEM CONCEITO 3","NAO")</f>
        <v>NAO</v>
      </c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8"/>
    </row>
    <row r="33" spans="51:74" ht="15.75" thickBot="1">
      <c r="AY33" s="1" t="s">
        <v>67</v>
      </c>
      <c r="AZ33" s="58"/>
      <c r="BA33" s="156">
        <f>AZ16-COUNTIF(CG3:CG14,"=NAO")</f>
        <v>5</v>
      </c>
      <c r="BB33" s="157"/>
      <c r="BC33" s="89"/>
      <c r="BD33" s="158">
        <f>(BA33/G21)*100</f>
        <v>41.666666666666671</v>
      </c>
      <c r="BE33" s="159"/>
      <c r="BF33" s="160"/>
      <c r="BG33" s="88"/>
      <c r="BH33" s="52" t="str">
        <f>IF(BD33&gt;=80," ATINGEM CONCEITO 4","NAO")</f>
        <v>NAO</v>
      </c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8"/>
    </row>
    <row r="34" spans="51:74" ht="15.75" thickBot="1">
      <c r="AY34" s="161" t="s">
        <v>68</v>
      </c>
      <c r="AZ34" s="162"/>
      <c r="BA34" s="156">
        <f>AZ16-COUNTIF(CI3:CI14,"=NAO")</f>
        <v>4</v>
      </c>
      <c r="BB34" s="157"/>
      <c r="BC34" s="89"/>
      <c r="BD34" s="158">
        <f>(BA34/G21)*100</f>
        <v>33.333333333333329</v>
      </c>
      <c r="BE34" s="159"/>
      <c r="BF34" s="160"/>
      <c r="BG34" s="88"/>
      <c r="BH34" s="52" t="str">
        <f>IF(BD34&gt;=80,"ATINGEM CONCEITO 5","NAO")</f>
        <v>NAO</v>
      </c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8"/>
    </row>
    <row r="36" spans="51:74" ht="15.75" thickBot="1"/>
    <row r="37" spans="51:74" ht="15.75" thickBot="1">
      <c r="AY37" s="163" t="s">
        <v>69</v>
      </c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5"/>
    </row>
    <row r="38" spans="51:74" ht="15.75" thickBot="1">
      <c r="AY38" t="s">
        <v>45</v>
      </c>
      <c r="AZ38">
        <f>G21</f>
        <v>12</v>
      </c>
      <c r="BA38" s="75" t="s">
        <v>8</v>
      </c>
      <c r="BB38" s="76" t="s">
        <v>9</v>
      </c>
      <c r="BC38" s="76"/>
      <c r="BD38" s="76" t="s">
        <v>10</v>
      </c>
      <c r="BE38" s="76"/>
      <c r="BF38" s="76" t="s">
        <v>11</v>
      </c>
      <c r="BG38" s="76"/>
      <c r="BH38" s="76" t="s">
        <v>12</v>
      </c>
      <c r="BI38" s="76" t="s">
        <v>13</v>
      </c>
      <c r="BJ38" s="76" t="s">
        <v>14</v>
      </c>
      <c r="BK38" s="76" t="s">
        <v>15</v>
      </c>
      <c r="BL38" s="76" t="s">
        <v>16</v>
      </c>
      <c r="BM38" s="76"/>
      <c r="BN38" s="76" t="s">
        <v>17</v>
      </c>
      <c r="BO38" s="76"/>
      <c r="BP38" s="76" t="s">
        <v>27</v>
      </c>
      <c r="BQ38" s="76" t="s">
        <v>19</v>
      </c>
      <c r="BR38" s="76" t="s">
        <v>20</v>
      </c>
      <c r="BS38" s="76"/>
      <c r="BT38" s="76" t="s">
        <v>21</v>
      </c>
      <c r="BU38" s="76"/>
      <c r="BV38" s="77" t="s">
        <v>22</v>
      </c>
    </row>
    <row r="39" spans="51:74">
      <c r="AY39" t="s">
        <v>70</v>
      </c>
      <c r="BA39">
        <f>COUNTIF(BA3:BA14,"&gt;0")</f>
        <v>3</v>
      </c>
      <c r="BB39">
        <f>COUNTIF(BB3:BB14,"&gt;0")</f>
        <v>1</v>
      </c>
      <c r="BD39">
        <f>COUNTIF(BD3:BD14,"&gt;0")</f>
        <v>7</v>
      </c>
      <c r="BF39">
        <f>COUNTIF(BF3:BF14,"&gt;0")</f>
        <v>2</v>
      </c>
      <c r="BH39">
        <f t="shared" ref="BH39:BV39" si="58">COUNTIF(BH3:BH14,"&gt;0")</f>
        <v>0</v>
      </c>
      <c r="BI39">
        <f t="shared" si="58"/>
        <v>0</v>
      </c>
      <c r="BJ39">
        <f t="shared" si="58"/>
        <v>0</v>
      </c>
      <c r="BK39">
        <f t="shared" si="58"/>
        <v>1</v>
      </c>
      <c r="BL39">
        <f t="shared" si="58"/>
        <v>4</v>
      </c>
      <c r="BM39">
        <f t="shared" si="58"/>
        <v>4</v>
      </c>
      <c r="BN39">
        <f t="shared" si="58"/>
        <v>0</v>
      </c>
      <c r="BO39">
        <f t="shared" si="58"/>
        <v>0</v>
      </c>
      <c r="BP39">
        <f t="shared" si="58"/>
        <v>0</v>
      </c>
      <c r="BQ39">
        <f t="shared" si="58"/>
        <v>3</v>
      </c>
      <c r="BR39">
        <f t="shared" si="58"/>
        <v>0</v>
      </c>
      <c r="BS39">
        <f t="shared" si="58"/>
        <v>3</v>
      </c>
      <c r="BT39">
        <f t="shared" si="58"/>
        <v>0</v>
      </c>
      <c r="BU39">
        <f t="shared" si="58"/>
        <v>0</v>
      </c>
      <c r="BV39">
        <f t="shared" si="58"/>
        <v>0</v>
      </c>
    </row>
    <row r="40" spans="51:74">
      <c r="AY40" t="s">
        <v>71</v>
      </c>
      <c r="BA40" s="78">
        <f>BA39/$AZ$38*100</f>
        <v>25</v>
      </c>
      <c r="BB40" s="78">
        <f t="shared" ref="BB40:BV40" si="59">BB39/$AZ$38*100</f>
        <v>8.3333333333333321</v>
      </c>
      <c r="BC40" s="78"/>
      <c r="BD40" s="78">
        <f t="shared" si="59"/>
        <v>58.333333333333336</v>
      </c>
      <c r="BE40" s="78"/>
      <c r="BF40" s="78">
        <f t="shared" si="59"/>
        <v>16.666666666666664</v>
      </c>
      <c r="BG40" s="78"/>
      <c r="BH40" s="78">
        <f t="shared" si="59"/>
        <v>0</v>
      </c>
      <c r="BI40" s="78">
        <f t="shared" si="59"/>
        <v>0</v>
      </c>
      <c r="BJ40" s="78">
        <f t="shared" si="59"/>
        <v>0</v>
      </c>
      <c r="BK40" s="78">
        <f t="shared" si="59"/>
        <v>8.3333333333333321</v>
      </c>
      <c r="BL40" s="78">
        <f t="shared" si="59"/>
        <v>33.333333333333329</v>
      </c>
      <c r="BM40" s="78">
        <f t="shared" si="59"/>
        <v>33.333333333333329</v>
      </c>
      <c r="BN40" s="78">
        <f t="shared" si="59"/>
        <v>0</v>
      </c>
      <c r="BO40" s="78">
        <f t="shared" si="59"/>
        <v>0</v>
      </c>
      <c r="BP40" s="78">
        <f t="shared" si="59"/>
        <v>0</v>
      </c>
      <c r="BQ40" s="78">
        <f t="shared" si="59"/>
        <v>25</v>
      </c>
      <c r="BR40" s="78">
        <f t="shared" si="59"/>
        <v>0</v>
      </c>
      <c r="BS40" s="78">
        <f t="shared" si="59"/>
        <v>25</v>
      </c>
      <c r="BT40" s="78">
        <f t="shared" si="59"/>
        <v>0</v>
      </c>
      <c r="BU40" s="78">
        <f t="shared" si="59"/>
        <v>0</v>
      </c>
      <c r="BV40" s="78">
        <f t="shared" si="59"/>
        <v>0</v>
      </c>
    </row>
    <row r="41" spans="51:74" ht="15.75" thickBot="1">
      <c r="BA41" t="s">
        <v>29</v>
      </c>
      <c r="BK41" t="s">
        <v>52</v>
      </c>
      <c r="BQ41" t="s">
        <v>55</v>
      </c>
    </row>
    <row r="42" spans="51:74" ht="15.75" thickBot="1">
      <c r="AY42" t="s">
        <v>23</v>
      </c>
      <c r="BA42" s="148">
        <f>COUNTIF(BC3:BC14,"&gt;0")/$AZ$38*100</f>
        <v>25</v>
      </c>
      <c r="BB42" s="149"/>
      <c r="BC42" s="79"/>
      <c r="BJ42" t="s">
        <v>26</v>
      </c>
      <c r="BK42" s="148">
        <f>COUNTIF(BM3:BM14,"&gt;0")/$AZ$38*100</f>
        <v>33.333333333333329</v>
      </c>
      <c r="BL42" s="149"/>
      <c r="BM42" s="79"/>
      <c r="BP42" t="s">
        <v>28</v>
      </c>
      <c r="BQ42" s="148">
        <f>COUNTIF(BS3:BS14,"&gt;0")/$AZ$38*100</f>
        <v>25</v>
      </c>
      <c r="BR42" s="149"/>
      <c r="BS42" s="79"/>
    </row>
    <row r="43" spans="51:74" ht="15.75" thickBot="1">
      <c r="AY43" t="s">
        <v>24</v>
      </c>
      <c r="BA43" s="166">
        <f>COUNTIF(BE3:BE106,"&gt;0")/$AZ$38*100</f>
        <v>66.666666666666657</v>
      </c>
      <c r="BB43" s="167"/>
      <c r="BC43" s="167"/>
      <c r="BD43" s="168"/>
      <c r="BE43" s="79"/>
    </row>
    <row r="44" spans="51:74" ht="15.75" thickBot="1">
      <c r="AY44" t="s">
        <v>72</v>
      </c>
      <c r="BA44" s="148">
        <f>COUNTIF(BG3:BG14,"&gt;0")/$AZ$38*100</f>
        <v>66.666666666666657</v>
      </c>
      <c r="BB44" s="152"/>
      <c r="BC44" s="152"/>
      <c r="BD44" s="152"/>
      <c r="BE44" s="152"/>
      <c r="BF44" s="149"/>
      <c r="BG44" s="55"/>
    </row>
    <row r="45" spans="51:74" ht="15.75" thickBot="1"/>
    <row r="46" spans="51:74" ht="15.75" thickBot="1">
      <c r="AY46" t="s">
        <v>23</v>
      </c>
      <c r="BA46" s="148">
        <f>COUNTIF(BC3:BC14,"&gt;1")/$AZ$38*100</f>
        <v>8.3333333333333321</v>
      </c>
      <c r="BB46" s="149"/>
    </row>
  </sheetData>
  <protectedRanges>
    <protectedRange password="E804" sqref="T95:AI95" name="Dados da produção_1"/>
  </protectedRanges>
  <mergeCells count="30">
    <mergeCell ref="AY20:BV20"/>
    <mergeCell ref="BW20:BX20"/>
    <mergeCell ref="E1:S1"/>
    <mergeCell ref="U1:AI1"/>
    <mergeCell ref="AK1:AY1"/>
    <mergeCell ref="BA1:BV1"/>
    <mergeCell ref="BW19:CA19"/>
    <mergeCell ref="BW21:BX21"/>
    <mergeCell ref="BW22:BX22"/>
    <mergeCell ref="BW23:BX23"/>
    <mergeCell ref="BW24:BW28"/>
    <mergeCell ref="BB25:BH25"/>
    <mergeCell ref="BB26:BH26"/>
    <mergeCell ref="BB27:BH27"/>
    <mergeCell ref="BA46:BB46"/>
    <mergeCell ref="CB19:CC19"/>
    <mergeCell ref="BA44:BF44"/>
    <mergeCell ref="AY30:BV30"/>
    <mergeCell ref="BA32:BB32"/>
    <mergeCell ref="BD32:BF32"/>
    <mergeCell ref="BA33:BB33"/>
    <mergeCell ref="BD33:BF33"/>
    <mergeCell ref="AY34:AZ34"/>
    <mergeCell ref="BA34:BB34"/>
    <mergeCell ref="BD34:BF34"/>
    <mergeCell ref="AY37:BV37"/>
    <mergeCell ref="BA42:BB42"/>
    <mergeCell ref="BK42:BL42"/>
    <mergeCell ref="BQ42:BR42"/>
    <mergeCell ref="BA43:BD43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DS49"/>
  <sheetViews>
    <sheetView workbookViewId="0"/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0">
        <v>2010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57"/>
      <c r="T1" s="86"/>
      <c r="U1" s="154">
        <v>2011</v>
      </c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5"/>
      <c r="AJ1" s="2"/>
      <c r="AK1" s="181">
        <v>2012</v>
      </c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2"/>
      <c r="AZ1" s="3"/>
      <c r="BA1" s="183" t="s">
        <v>0</v>
      </c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4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7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RESUMOS!R3</f>
        <v>220</v>
      </c>
      <c r="CG2">
        <f>RESUMOS!S3</f>
        <v>280</v>
      </c>
      <c r="CI2">
        <f>RESUMOS!T3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5" t="s">
        <v>196</v>
      </c>
      <c r="B3" s="95">
        <v>1</v>
      </c>
      <c r="C3" s="94" t="s">
        <v>197</v>
      </c>
      <c r="D3" s="96" t="s">
        <v>36</v>
      </c>
      <c r="E3" s="81"/>
      <c r="F3" s="81"/>
      <c r="G3" s="81"/>
      <c r="H3" s="81">
        <v>3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100" t="s">
        <v>36</v>
      </c>
      <c r="U3" s="81"/>
      <c r="V3" s="81">
        <v>1</v>
      </c>
      <c r="W3" s="81">
        <v>2</v>
      </c>
      <c r="X3" s="81">
        <v>3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7" si="0">SUM(E3,U3,AK3)</f>
        <v>0</v>
      </c>
      <c r="BB3" s="29">
        <f t="shared" si="0"/>
        <v>1</v>
      </c>
      <c r="BC3" s="29">
        <f>SUM(BA3:BB3)</f>
        <v>1</v>
      </c>
      <c r="BD3" s="29">
        <f t="shared" ref="BD3:BD17" si="1">SUM(G3,W3,AM3)</f>
        <v>2</v>
      </c>
      <c r="BE3" s="29">
        <f>SUM(BC3:BD3)</f>
        <v>3</v>
      </c>
      <c r="BF3" s="29">
        <f t="shared" ref="BF3:BF17" si="2">SUM(H3,X3,AN3)</f>
        <v>6</v>
      </c>
      <c r="BG3" s="29">
        <f>BA3+BB3+BD3+BF3</f>
        <v>9</v>
      </c>
      <c r="BH3" s="29">
        <f t="shared" ref="BH3:BJ17" si="3">SUM(I3,Y3,AO3)</f>
        <v>0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7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17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440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0</v>
      </c>
      <c r="CC3" s="30">
        <f>IF(AZ3&gt;0,SUM(BX3:CB3),"")</f>
        <v>440</v>
      </c>
      <c r="CD3" s="122">
        <f t="shared" ref="CD3:CD17" si="6">$CC3-(($CE$2/3)*$AZ3)</f>
        <v>293.33333333333337</v>
      </c>
      <c r="CE3" s="22">
        <f>IF(AZ3=0," ",IF(CD3&gt;=0,3,"NAO"))</f>
        <v>3</v>
      </c>
      <c r="CF3" s="122">
        <f t="shared" ref="CF3:CF17" si="7">$CC3-(($CG$2/3)*$AZ3)</f>
        <v>253.33333333333334</v>
      </c>
      <c r="CG3" s="22">
        <f>IF(AZ3=0," ",IF(CF3&gt;=0,4,"NAO"))</f>
        <v>4</v>
      </c>
      <c r="CH3" s="122">
        <f t="shared" ref="CH3:CH17" si="8">$CC3-(($CI$2/3)*$AZ3)</f>
        <v>213.33333333333334</v>
      </c>
      <c r="CI3" s="22">
        <f>IF(AZ3=0," ",IF(CH3&gt;=0,5,"NAO"))</f>
        <v>5</v>
      </c>
      <c r="CJ3" s="22">
        <f t="shared" ref="CJ3:CJ17" si="9">(CC3)/(SUM($CC$3:$CC$17))*100</f>
        <v>14.125200642054574</v>
      </c>
      <c r="CK3" s="22">
        <f t="shared" ref="CK3:CK17" si="10">(CC3/(SUM($CC$3:$CC$17))*100)</f>
        <v>14.125200642054574</v>
      </c>
      <c r="CM3" s="22" t="e">
        <f t="shared" ref="CM3:CM17" si="11">BA3/(SUM(BA$3:BA$17)/100)</f>
        <v>#DIV/0!</v>
      </c>
      <c r="CN3" s="22">
        <f t="shared" ref="CN3:CN17" si="12">BB3/(SUM(BB$3:BB$17)/100)</f>
        <v>50</v>
      </c>
      <c r="CO3" s="22">
        <f t="shared" ref="CO3:CO17" si="13">BD3/(SUM(BD$3:BD$17)/100)</f>
        <v>12.5</v>
      </c>
      <c r="CP3" s="22">
        <f t="shared" ref="CP3:CP17" si="14">BF3/(SUM(BF$3:BF$17)/100)</f>
        <v>18.75</v>
      </c>
      <c r="CQ3" s="22">
        <f t="shared" ref="CQ3:CQ17" si="15">BH3/(SUM(BH$3:BH$17)/100)</f>
        <v>0</v>
      </c>
      <c r="CR3" s="22">
        <f t="shared" ref="CR3:CR17" si="16">BI3/(SUM(BI$3:BI$17)/100)</f>
        <v>0</v>
      </c>
      <c r="CS3" s="22">
        <f t="shared" ref="CS3:CS17" si="17">BJ3/(SUM(BJ$3:BJ$17)/100)</f>
        <v>0</v>
      </c>
      <c r="CT3" s="22" t="e">
        <f t="shared" ref="CT3:CT17" si="18">BK3/(SUM(BK$3:BK$17)/100)</f>
        <v>#DIV/0!</v>
      </c>
      <c r="CU3" s="22">
        <f t="shared" ref="CU3:CU17" si="19">BL3/(SUM(BL$3:BL$17)/100)</f>
        <v>0</v>
      </c>
      <c r="CV3" s="22" t="e">
        <f t="shared" ref="CV3:CV17" si="20">BN3/(SUM(BN$3:BN$17)/100)</f>
        <v>#DIV/0!</v>
      </c>
      <c r="CW3" s="22">
        <f t="shared" ref="CW3:CW17" si="21">BO3/(SUM(BO$3:BO$17)/100)</f>
        <v>0</v>
      </c>
      <c r="CX3" s="22">
        <f t="shared" ref="CX3:CX17" si="22">BP3/(SUM(BP$3:BP$17)/100)</f>
        <v>0</v>
      </c>
      <c r="CY3" s="22">
        <f t="shared" ref="CY3:CY17" si="23">BQ3/(SUM(BQ$3:BQ$17)/100)</f>
        <v>0</v>
      </c>
      <c r="CZ3" s="22" t="e">
        <f t="shared" ref="CZ3:CZ17" si="24">BR3/(SUM(BR$3:BR$17)/100)</f>
        <v>#DIV/0!</v>
      </c>
      <c r="DA3" s="22" t="e">
        <f t="shared" ref="DA3:DA17" si="25">BT3/(SUM(BT$3:BT$17)/100)</f>
        <v>#DIV/0!</v>
      </c>
      <c r="DB3" s="22" t="e">
        <f t="shared" ref="DB3:DB17" si="26">BU3/(SUM(BU$3:BU$17)/100)</f>
        <v>#DIV/0!</v>
      </c>
      <c r="DC3" s="22" t="e">
        <f t="shared" ref="DC3:DC17" si="27">BV3/(SUM(BV$3:BV$17)/100)</f>
        <v>#DIV/0!</v>
      </c>
      <c r="DE3" s="22">
        <f>COUNTIF(BA3,"&lt;&gt;0")</f>
        <v>0</v>
      </c>
      <c r="DF3" s="22">
        <f>COUNTIF(BB3,"&lt;&gt;0")</f>
        <v>1</v>
      </c>
      <c r="DG3" s="22">
        <f>COUNTIF(BD3,"&lt;&gt;0")</f>
        <v>1</v>
      </c>
      <c r="DH3" s="22">
        <f>COUNTIF(BF3,"&lt;&gt;0")</f>
        <v>1</v>
      </c>
      <c r="DI3" s="22">
        <f t="shared" ref="DI3:DM17" si="28">COUNTIF(BH3,"&lt;&gt;0")</f>
        <v>0</v>
      </c>
      <c r="DJ3" s="22">
        <f t="shared" si="28"/>
        <v>0</v>
      </c>
      <c r="DK3" s="22">
        <f t="shared" si="28"/>
        <v>0</v>
      </c>
      <c r="DL3" s="22">
        <f t="shared" si="28"/>
        <v>0</v>
      </c>
      <c r="DM3" s="22">
        <f t="shared" si="28"/>
        <v>0</v>
      </c>
      <c r="DN3" s="22">
        <f t="shared" ref="DN3:DN17" si="2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5" t="s">
        <v>196</v>
      </c>
      <c r="B4" s="95">
        <v>2</v>
      </c>
      <c r="C4" s="95" t="s">
        <v>198</v>
      </c>
      <c r="D4" s="96" t="s">
        <v>36</v>
      </c>
      <c r="E4" s="31"/>
      <c r="F4" s="31"/>
      <c r="G4" s="31"/>
      <c r="H4" s="31">
        <v>3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100" t="s">
        <v>36</v>
      </c>
      <c r="U4" s="31"/>
      <c r="V4" s="31"/>
      <c r="W4" s="31">
        <v>1</v>
      </c>
      <c r="X4" s="31">
        <v>1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48"/>
      <c r="AK4" s="90"/>
      <c r="AL4" s="91"/>
      <c r="AM4" s="91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7" si="30">COUNTIF(D4:AY4,"P")</f>
        <v>2</v>
      </c>
      <c r="BA4" s="28">
        <f t="shared" si="0"/>
        <v>0</v>
      </c>
      <c r="BB4" s="29">
        <f t="shared" si="0"/>
        <v>0</v>
      </c>
      <c r="BC4" s="29">
        <f t="shared" ref="BC4:BC17" si="31">SUM(BA4:BB4)</f>
        <v>0</v>
      </c>
      <c r="BD4" s="29">
        <f t="shared" si="1"/>
        <v>1</v>
      </c>
      <c r="BE4" s="29">
        <f t="shared" ref="BE4:BE17" si="32">SUM(BC4:BD4)</f>
        <v>1</v>
      </c>
      <c r="BF4" s="29">
        <f t="shared" si="2"/>
        <v>4</v>
      </c>
      <c r="BG4" s="29">
        <f t="shared" ref="BG4:BG17" si="33">BA4+BB4+BD4+BF4</f>
        <v>5</v>
      </c>
      <c r="BH4" s="29">
        <f t="shared" si="3"/>
        <v>0</v>
      </c>
      <c r="BI4" s="29">
        <f t="shared" si="3"/>
        <v>0</v>
      </c>
      <c r="BJ4" s="29">
        <f t="shared" si="3"/>
        <v>0</v>
      </c>
      <c r="BK4" s="29">
        <f t="shared" ref="BK4:BL17" si="34">SUM(AR4,AB4,L4)</f>
        <v>0</v>
      </c>
      <c r="BL4" s="29">
        <f t="shared" si="34"/>
        <v>0</v>
      </c>
      <c r="BM4" s="29">
        <f t="shared" ref="BM4:BM17" si="35">SUM(BK4:BL4)</f>
        <v>0</v>
      </c>
      <c r="BN4" s="29">
        <f t="shared" si="4"/>
        <v>0</v>
      </c>
      <c r="BO4" s="29">
        <f t="shared" si="4"/>
        <v>0</v>
      </c>
      <c r="BP4" s="29">
        <f t="shared" ref="BP4:BP17" si="36">IF(BO4&gt;=3,3,BO4)</f>
        <v>0</v>
      </c>
      <c r="BQ4" s="29">
        <f t="shared" ref="BQ4:BR17" si="37">SUM(AV4,AF4,P4)</f>
        <v>0</v>
      </c>
      <c r="BR4" s="29">
        <f t="shared" si="37"/>
        <v>0</v>
      </c>
      <c r="BS4" s="29">
        <f t="shared" ref="BS4:BS17" si="38">SUM(BQ4:BR4)</f>
        <v>0</v>
      </c>
      <c r="BT4" s="29">
        <f t="shared" si="5"/>
        <v>0</v>
      </c>
      <c r="BU4" s="30">
        <f t="shared" si="5"/>
        <v>0</v>
      </c>
      <c r="BV4" s="30">
        <f t="shared" ref="BV4:BV17" si="39">IF(BU4&gt;=3,3,BU4)</f>
        <v>0</v>
      </c>
      <c r="BX4" s="28">
        <f t="shared" ref="BX4:BX17" si="40">(BA4*100)+(BB4*80)+(BD4*60)+(BF4*40)+(BH4*20)</f>
        <v>220</v>
      </c>
      <c r="BY4" s="29">
        <f t="shared" ref="BY4:BY17" si="41">IF(BI4&gt;3,30,BI4*10)</f>
        <v>0</v>
      </c>
      <c r="BZ4" s="29">
        <f t="shared" ref="BZ4:BZ17" si="42">IF(BJ4&gt;3,15,BJ4*5)</f>
        <v>0</v>
      </c>
      <c r="CA4" s="29">
        <f t="shared" ref="CA4:CA17" si="43">(BK4*200)+(BL4*100)+(BN4*50)+(BP4*20)</f>
        <v>0</v>
      </c>
      <c r="CB4" s="29">
        <f t="shared" ref="CB4:CB17" si="44">(BQ4*100)+(BR4*50)+(BT4*25)+(BV4*10)</f>
        <v>0</v>
      </c>
      <c r="CC4" s="30">
        <f t="shared" ref="CC4:CC17" si="45">IF(AZ4&gt;0,SUM(BX4:CB4),"")</f>
        <v>220</v>
      </c>
      <c r="CD4" s="122">
        <f t="shared" si="6"/>
        <v>73.333333333333343</v>
      </c>
      <c r="CE4" s="22">
        <f t="shared" ref="CE4:CE17" si="46">IF(AZ4=0," ",IF(CD4&gt;=0,3,"NAO"))</f>
        <v>3</v>
      </c>
      <c r="CF4" s="122">
        <f t="shared" si="7"/>
        <v>33.333333333333343</v>
      </c>
      <c r="CG4" s="22">
        <f t="shared" ref="CG4:CG17" si="47">IF(AZ4=0," ",IF(CF4&gt;=0,4,"NAO"))</f>
        <v>4</v>
      </c>
      <c r="CH4" s="122">
        <f t="shared" si="8"/>
        <v>-6.6666666666666572</v>
      </c>
      <c r="CI4" s="22" t="str">
        <f t="shared" ref="CI4:CI17" si="48">IF(AZ4=0," ",IF(CH4&gt;=0,5,"NAO"))</f>
        <v>NAO</v>
      </c>
      <c r="CJ4" s="22">
        <f t="shared" si="9"/>
        <v>7.0626003210272872</v>
      </c>
      <c r="CK4" s="22">
        <f t="shared" si="10"/>
        <v>7.0626003210272872</v>
      </c>
      <c r="CM4" s="22" t="e">
        <f t="shared" si="11"/>
        <v>#DIV/0!</v>
      </c>
      <c r="CN4" s="22">
        <f t="shared" si="12"/>
        <v>0</v>
      </c>
      <c r="CO4" s="22">
        <f t="shared" si="13"/>
        <v>6.25</v>
      </c>
      <c r="CP4" s="22">
        <f t="shared" si="14"/>
        <v>12.5</v>
      </c>
      <c r="CQ4" s="22">
        <f t="shared" si="15"/>
        <v>0</v>
      </c>
      <c r="CR4" s="22">
        <f t="shared" si="16"/>
        <v>0</v>
      </c>
      <c r="CS4" s="22">
        <f t="shared" si="17"/>
        <v>0</v>
      </c>
      <c r="CT4" s="22" t="e">
        <f t="shared" si="18"/>
        <v>#DIV/0!</v>
      </c>
      <c r="CU4" s="22">
        <f t="shared" si="19"/>
        <v>0</v>
      </c>
      <c r="CV4" s="22" t="e">
        <f t="shared" si="20"/>
        <v>#DIV/0!</v>
      </c>
      <c r="CW4" s="22">
        <f t="shared" si="21"/>
        <v>0</v>
      </c>
      <c r="CX4" s="22">
        <f t="shared" si="22"/>
        <v>0</v>
      </c>
      <c r="CY4" s="22">
        <f t="shared" si="23"/>
        <v>0</v>
      </c>
      <c r="CZ4" s="22" t="e">
        <f t="shared" si="24"/>
        <v>#DIV/0!</v>
      </c>
      <c r="DA4" s="22" t="e">
        <f t="shared" si="25"/>
        <v>#DIV/0!</v>
      </c>
      <c r="DB4" s="22" t="e">
        <f t="shared" si="26"/>
        <v>#DIV/0!</v>
      </c>
      <c r="DC4" s="22" t="e">
        <f t="shared" si="27"/>
        <v>#DIV/0!</v>
      </c>
      <c r="DE4" s="22">
        <f t="shared" ref="DE4:DF17" si="49">COUNTIF(BA4,"&lt;&gt;0")</f>
        <v>0</v>
      </c>
      <c r="DF4" s="22">
        <f t="shared" si="49"/>
        <v>0</v>
      </c>
      <c r="DG4" s="22">
        <f t="shared" ref="DG4:DG17" si="50">COUNTIF(BD4,"&lt;&gt;0")</f>
        <v>1</v>
      </c>
      <c r="DH4" s="22">
        <f t="shared" ref="DH4:DH17" si="51">COUNTIF(BF4,"&lt;&gt;0")</f>
        <v>1</v>
      </c>
      <c r="DI4" s="22">
        <f t="shared" si="28"/>
        <v>0</v>
      </c>
      <c r="DJ4" s="22">
        <f t="shared" si="28"/>
        <v>0</v>
      </c>
      <c r="DK4" s="22">
        <f t="shared" si="28"/>
        <v>0</v>
      </c>
      <c r="DL4" s="22">
        <f t="shared" si="28"/>
        <v>0</v>
      </c>
      <c r="DM4" s="22">
        <f t="shared" si="28"/>
        <v>0</v>
      </c>
      <c r="DN4" s="22">
        <f t="shared" si="29"/>
        <v>0</v>
      </c>
      <c r="DO4" s="22">
        <f t="shared" ref="DO4:DQ17" si="52">COUNTIF(BP4,"&lt;&gt;0")</f>
        <v>0</v>
      </c>
      <c r="DP4" s="22">
        <f t="shared" si="52"/>
        <v>0</v>
      </c>
      <c r="DQ4" s="22">
        <f t="shared" si="52"/>
        <v>0</v>
      </c>
      <c r="DR4" s="22">
        <f t="shared" ref="DR4:DR17" si="53">COUNTIF(BT4,"&lt;&gt;0")</f>
        <v>0</v>
      </c>
      <c r="DS4" s="22">
        <f t="shared" ref="DS4:DS17" si="54">COUNTIF(BV4,"&lt;&gt;0")</f>
        <v>0</v>
      </c>
    </row>
    <row r="5" spans="1:123" s="22" customFormat="1" ht="15.75" thickBot="1">
      <c r="A5" s="105" t="s">
        <v>196</v>
      </c>
      <c r="B5" s="95">
        <v>3</v>
      </c>
      <c r="C5" s="95" t="s">
        <v>199</v>
      </c>
      <c r="D5" s="96" t="s">
        <v>36</v>
      </c>
      <c r="E5" s="31"/>
      <c r="F5" s="31"/>
      <c r="G5" s="31"/>
      <c r="H5" s="31">
        <v>1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100" t="s">
        <v>36</v>
      </c>
      <c r="U5" s="31"/>
      <c r="V5" s="31"/>
      <c r="W5" s="31"/>
      <c r="X5" s="31">
        <v>1</v>
      </c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48"/>
      <c r="AK5" s="92"/>
      <c r="AL5" s="93"/>
      <c r="AM5" s="83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2</v>
      </c>
      <c r="BA5" s="28">
        <f t="shared" si="0"/>
        <v>0</v>
      </c>
      <c r="BB5" s="29">
        <f t="shared" si="0"/>
        <v>0</v>
      </c>
      <c r="BC5" s="29">
        <f t="shared" si="31"/>
        <v>0</v>
      </c>
      <c r="BD5" s="29">
        <f t="shared" si="1"/>
        <v>0</v>
      </c>
      <c r="BE5" s="29">
        <f t="shared" si="32"/>
        <v>0</v>
      </c>
      <c r="BF5" s="29">
        <f t="shared" si="2"/>
        <v>2</v>
      </c>
      <c r="BG5" s="29">
        <f t="shared" si="33"/>
        <v>2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34"/>
        <v>0</v>
      </c>
      <c r="BL5" s="29">
        <f t="shared" si="34"/>
        <v>0</v>
      </c>
      <c r="BM5" s="29">
        <f t="shared" si="35"/>
        <v>0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0</v>
      </c>
      <c r="BU5" s="30">
        <f t="shared" si="5"/>
        <v>0</v>
      </c>
      <c r="BV5" s="30">
        <f t="shared" si="39"/>
        <v>0</v>
      </c>
      <c r="BX5" s="28">
        <f t="shared" si="40"/>
        <v>80</v>
      </c>
      <c r="BY5" s="29">
        <f t="shared" si="41"/>
        <v>0</v>
      </c>
      <c r="BZ5" s="29">
        <f t="shared" si="42"/>
        <v>0</v>
      </c>
      <c r="CA5" s="29">
        <f t="shared" si="43"/>
        <v>0</v>
      </c>
      <c r="CB5" s="29">
        <f t="shared" si="44"/>
        <v>0</v>
      </c>
      <c r="CC5" s="30">
        <f t="shared" si="45"/>
        <v>80</v>
      </c>
      <c r="CD5" s="122">
        <f t="shared" si="6"/>
        <v>-66.666666666666657</v>
      </c>
      <c r="CE5" s="22" t="str">
        <f t="shared" si="46"/>
        <v>NAO</v>
      </c>
      <c r="CF5" s="122">
        <f t="shared" si="7"/>
        <v>-106.66666666666666</v>
      </c>
      <c r="CG5" s="22" t="str">
        <f t="shared" si="47"/>
        <v>NAO</v>
      </c>
      <c r="CH5" s="122">
        <f t="shared" si="8"/>
        <v>-146.66666666666666</v>
      </c>
      <c r="CI5" s="22" t="str">
        <f t="shared" si="48"/>
        <v>NAO</v>
      </c>
      <c r="CJ5" s="22">
        <f t="shared" si="9"/>
        <v>2.5682182985553772</v>
      </c>
      <c r="CK5" s="22">
        <f t="shared" si="10"/>
        <v>2.5682182985553772</v>
      </c>
      <c r="CM5" s="22" t="e">
        <f t="shared" si="11"/>
        <v>#DIV/0!</v>
      </c>
      <c r="CN5" s="22">
        <f t="shared" si="12"/>
        <v>0</v>
      </c>
      <c r="CO5" s="22">
        <f t="shared" si="13"/>
        <v>0</v>
      </c>
      <c r="CP5" s="22">
        <f t="shared" si="14"/>
        <v>6.25</v>
      </c>
      <c r="CQ5" s="22">
        <f t="shared" si="15"/>
        <v>0</v>
      </c>
      <c r="CR5" s="22">
        <f t="shared" si="16"/>
        <v>0</v>
      </c>
      <c r="CS5" s="22">
        <f t="shared" si="17"/>
        <v>0</v>
      </c>
      <c r="CT5" s="22" t="e">
        <f t="shared" si="18"/>
        <v>#DIV/0!</v>
      </c>
      <c r="CU5" s="22">
        <f t="shared" si="19"/>
        <v>0</v>
      </c>
      <c r="CV5" s="22" t="e">
        <f t="shared" si="20"/>
        <v>#DIV/0!</v>
      </c>
      <c r="CW5" s="22">
        <f t="shared" si="21"/>
        <v>0</v>
      </c>
      <c r="CX5" s="22">
        <f t="shared" si="22"/>
        <v>0</v>
      </c>
      <c r="CY5" s="22">
        <f t="shared" si="23"/>
        <v>0</v>
      </c>
      <c r="CZ5" s="22" t="e">
        <f t="shared" si="24"/>
        <v>#DIV/0!</v>
      </c>
      <c r="DA5" s="22" t="e">
        <f t="shared" si="25"/>
        <v>#DIV/0!</v>
      </c>
      <c r="DB5" s="22" t="e">
        <f t="shared" si="26"/>
        <v>#DIV/0!</v>
      </c>
      <c r="DC5" s="22" t="e">
        <f t="shared" si="27"/>
        <v>#DIV/0!</v>
      </c>
      <c r="DE5" s="22">
        <f t="shared" si="49"/>
        <v>0</v>
      </c>
      <c r="DF5" s="22">
        <f t="shared" si="49"/>
        <v>0</v>
      </c>
      <c r="DG5" s="22">
        <f t="shared" si="50"/>
        <v>0</v>
      </c>
      <c r="DH5" s="22">
        <f t="shared" si="51"/>
        <v>1</v>
      </c>
      <c r="DI5" s="22">
        <f t="shared" si="28"/>
        <v>0</v>
      </c>
      <c r="DJ5" s="22">
        <f t="shared" si="28"/>
        <v>0</v>
      </c>
      <c r="DK5" s="22">
        <f t="shared" si="28"/>
        <v>0</v>
      </c>
      <c r="DL5" s="22">
        <f t="shared" si="28"/>
        <v>0</v>
      </c>
      <c r="DM5" s="22">
        <f t="shared" si="28"/>
        <v>0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0</v>
      </c>
      <c r="DS5" s="22">
        <f t="shared" si="54"/>
        <v>0</v>
      </c>
    </row>
    <row r="6" spans="1:123" s="22" customFormat="1" ht="15.75" thickBot="1">
      <c r="A6" s="105" t="s">
        <v>196</v>
      </c>
      <c r="B6" s="95">
        <v>4</v>
      </c>
      <c r="C6" s="95" t="s">
        <v>200</v>
      </c>
      <c r="D6" s="96" t="s">
        <v>36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100" t="s">
        <v>36</v>
      </c>
      <c r="U6" s="31"/>
      <c r="V6" s="31"/>
      <c r="W6" s="31">
        <v>1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48"/>
      <c r="AK6" s="90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2</v>
      </c>
      <c r="BA6" s="28">
        <f t="shared" si="0"/>
        <v>0</v>
      </c>
      <c r="BB6" s="29">
        <f t="shared" si="0"/>
        <v>0</v>
      </c>
      <c r="BC6" s="29">
        <f t="shared" si="31"/>
        <v>0</v>
      </c>
      <c r="BD6" s="29">
        <f t="shared" si="1"/>
        <v>1</v>
      </c>
      <c r="BE6" s="29">
        <f t="shared" si="32"/>
        <v>1</v>
      </c>
      <c r="BF6" s="29">
        <f t="shared" si="2"/>
        <v>0</v>
      </c>
      <c r="BG6" s="29">
        <f t="shared" si="33"/>
        <v>1</v>
      </c>
      <c r="BH6" s="29">
        <f t="shared" si="3"/>
        <v>0</v>
      </c>
      <c r="BI6" s="29">
        <f t="shared" si="3"/>
        <v>0</v>
      </c>
      <c r="BJ6" s="29">
        <f t="shared" si="3"/>
        <v>0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0</v>
      </c>
      <c r="BP6" s="29">
        <f t="shared" si="36"/>
        <v>0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0</v>
      </c>
      <c r="BU6" s="30">
        <f t="shared" si="5"/>
        <v>0</v>
      </c>
      <c r="BV6" s="30">
        <f t="shared" si="39"/>
        <v>0</v>
      </c>
      <c r="BX6" s="28">
        <f t="shared" si="40"/>
        <v>60</v>
      </c>
      <c r="BY6" s="29">
        <f t="shared" si="41"/>
        <v>0</v>
      </c>
      <c r="BZ6" s="29">
        <f t="shared" si="42"/>
        <v>0</v>
      </c>
      <c r="CA6" s="29">
        <f t="shared" si="43"/>
        <v>0</v>
      </c>
      <c r="CB6" s="29">
        <f t="shared" si="44"/>
        <v>0</v>
      </c>
      <c r="CC6" s="30">
        <f t="shared" si="45"/>
        <v>60</v>
      </c>
      <c r="CD6" s="122">
        <f t="shared" si="6"/>
        <v>-86.666666666666657</v>
      </c>
      <c r="CE6" s="22" t="str">
        <f t="shared" si="46"/>
        <v>NAO</v>
      </c>
      <c r="CF6" s="122">
        <f t="shared" si="7"/>
        <v>-126.66666666666666</v>
      </c>
      <c r="CG6" s="22" t="str">
        <f t="shared" si="47"/>
        <v>NAO</v>
      </c>
      <c r="CH6" s="122">
        <f t="shared" si="8"/>
        <v>-166.66666666666666</v>
      </c>
      <c r="CI6" s="22" t="str">
        <f t="shared" si="48"/>
        <v>NAO</v>
      </c>
      <c r="CJ6" s="22">
        <f t="shared" si="9"/>
        <v>1.9261637239165328</v>
      </c>
      <c r="CK6" s="22">
        <f t="shared" si="10"/>
        <v>1.9261637239165328</v>
      </c>
      <c r="CM6" s="22" t="e">
        <f t="shared" si="11"/>
        <v>#DIV/0!</v>
      </c>
      <c r="CN6" s="22">
        <f t="shared" si="12"/>
        <v>0</v>
      </c>
      <c r="CO6" s="22">
        <f t="shared" si="13"/>
        <v>6.25</v>
      </c>
      <c r="CP6" s="22">
        <f t="shared" si="14"/>
        <v>0</v>
      </c>
      <c r="CQ6" s="22">
        <f t="shared" si="15"/>
        <v>0</v>
      </c>
      <c r="CR6" s="22">
        <f t="shared" si="16"/>
        <v>0</v>
      </c>
      <c r="CS6" s="22">
        <f t="shared" si="17"/>
        <v>0</v>
      </c>
      <c r="CT6" s="22" t="e">
        <f t="shared" si="18"/>
        <v>#DIV/0!</v>
      </c>
      <c r="CU6" s="22">
        <f t="shared" si="19"/>
        <v>0</v>
      </c>
      <c r="CV6" s="22" t="e">
        <f t="shared" si="20"/>
        <v>#DIV/0!</v>
      </c>
      <c r="CW6" s="22">
        <f t="shared" si="21"/>
        <v>0</v>
      </c>
      <c r="CX6" s="22">
        <f t="shared" si="22"/>
        <v>0</v>
      </c>
      <c r="CY6" s="22">
        <f t="shared" si="23"/>
        <v>0</v>
      </c>
      <c r="CZ6" s="22" t="e">
        <f t="shared" si="24"/>
        <v>#DIV/0!</v>
      </c>
      <c r="DA6" s="22" t="e">
        <f t="shared" si="25"/>
        <v>#DIV/0!</v>
      </c>
      <c r="DB6" s="22" t="e">
        <f t="shared" si="26"/>
        <v>#DIV/0!</v>
      </c>
      <c r="DC6" s="22" t="e">
        <f t="shared" si="27"/>
        <v>#DIV/0!</v>
      </c>
      <c r="DE6" s="22">
        <f t="shared" si="49"/>
        <v>0</v>
      </c>
      <c r="DF6" s="22">
        <f t="shared" si="49"/>
        <v>0</v>
      </c>
      <c r="DG6" s="22">
        <f t="shared" si="50"/>
        <v>1</v>
      </c>
      <c r="DH6" s="22">
        <f t="shared" si="51"/>
        <v>0</v>
      </c>
      <c r="DI6" s="22">
        <f t="shared" si="28"/>
        <v>0</v>
      </c>
      <c r="DJ6" s="22">
        <f t="shared" si="28"/>
        <v>0</v>
      </c>
      <c r="DK6" s="22">
        <f t="shared" si="28"/>
        <v>0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0</v>
      </c>
      <c r="DP6" s="22">
        <f t="shared" si="52"/>
        <v>0</v>
      </c>
      <c r="DQ6" s="22">
        <f t="shared" si="52"/>
        <v>0</v>
      </c>
      <c r="DR6" s="22">
        <f t="shared" si="53"/>
        <v>0</v>
      </c>
      <c r="DS6" s="22">
        <f t="shared" si="54"/>
        <v>0</v>
      </c>
    </row>
    <row r="7" spans="1:123" s="22" customFormat="1" ht="15.75" thickBot="1">
      <c r="A7" s="105" t="s">
        <v>196</v>
      </c>
      <c r="B7" s="95">
        <v>5</v>
      </c>
      <c r="C7" s="95" t="s">
        <v>201</v>
      </c>
      <c r="D7" s="96" t="s">
        <v>36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100" t="s">
        <v>36</v>
      </c>
      <c r="U7" s="31"/>
      <c r="V7" s="31"/>
      <c r="W7" s="31">
        <v>5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48"/>
      <c r="AK7" s="90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2</v>
      </c>
      <c r="BA7" s="28">
        <f t="shared" si="0"/>
        <v>0</v>
      </c>
      <c r="BB7" s="29">
        <f t="shared" si="0"/>
        <v>0</v>
      </c>
      <c r="BC7" s="29">
        <f t="shared" si="31"/>
        <v>0</v>
      </c>
      <c r="BD7" s="29">
        <f t="shared" si="1"/>
        <v>5</v>
      </c>
      <c r="BE7" s="29">
        <f t="shared" si="32"/>
        <v>5</v>
      </c>
      <c r="BF7" s="29">
        <f t="shared" si="2"/>
        <v>0</v>
      </c>
      <c r="BG7" s="29">
        <f t="shared" si="33"/>
        <v>5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0</v>
      </c>
      <c r="BP7" s="29">
        <f t="shared" si="36"/>
        <v>0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0</v>
      </c>
      <c r="BV7" s="30">
        <f t="shared" si="39"/>
        <v>0</v>
      </c>
      <c r="BX7" s="28">
        <f t="shared" si="40"/>
        <v>300</v>
      </c>
      <c r="BY7" s="29">
        <f t="shared" si="41"/>
        <v>0</v>
      </c>
      <c r="BZ7" s="29">
        <f t="shared" si="42"/>
        <v>0</v>
      </c>
      <c r="CA7" s="29">
        <f t="shared" si="43"/>
        <v>0</v>
      </c>
      <c r="CB7" s="29">
        <f t="shared" si="44"/>
        <v>0</v>
      </c>
      <c r="CC7" s="30">
        <f t="shared" si="45"/>
        <v>300</v>
      </c>
      <c r="CD7" s="122">
        <f t="shared" si="6"/>
        <v>153.33333333333334</v>
      </c>
      <c r="CE7" s="22">
        <f t="shared" si="46"/>
        <v>3</v>
      </c>
      <c r="CF7" s="122">
        <f t="shared" si="7"/>
        <v>113.33333333333334</v>
      </c>
      <c r="CG7" s="22">
        <f t="shared" si="47"/>
        <v>4</v>
      </c>
      <c r="CH7" s="122">
        <f t="shared" si="8"/>
        <v>73.333333333333343</v>
      </c>
      <c r="CI7" s="22">
        <f t="shared" si="48"/>
        <v>5</v>
      </c>
      <c r="CJ7" s="22">
        <f t="shared" si="9"/>
        <v>9.6308186195826657</v>
      </c>
      <c r="CK7" s="22">
        <f t="shared" si="10"/>
        <v>9.6308186195826657</v>
      </c>
      <c r="CM7" s="22" t="e">
        <f t="shared" si="11"/>
        <v>#DIV/0!</v>
      </c>
      <c r="CN7" s="22">
        <f t="shared" si="12"/>
        <v>0</v>
      </c>
      <c r="CO7" s="22">
        <f t="shared" si="13"/>
        <v>31.25</v>
      </c>
      <c r="CP7" s="22">
        <f t="shared" si="14"/>
        <v>0</v>
      </c>
      <c r="CQ7" s="22">
        <f t="shared" si="15"/>
        <v>0</v>
      </c>
      <c r="CR7" s="22">
        <f t="shared" si="16"/>
        <v>0</v>
      </c>
      <c r="CS7" s="22">
        <f t="shared" si="17"/>
        <v>0</v>
      </c>
      <c r="CT7" s="22" t="e">
        <f t="shared" si="18"/>
        <v>#DIV/0!</v>
      </c>
      <c r="CU7" s="22">
        <f t="shared" si="19"/>
        <v>0</v>
      </c>
      <c r="CV7" s="22" t="e">
        <f t="shared" si="20"/>
        <v>#DIV/0!</v>
      </c>
      <c r="CW7" s="22">
        <f t="shared" si="21"/>
        <v>0</v>
      </c>
      <c r="CX7" s="22">
        <f t="shared" si="22"/>
        <v>0</v>
      </c>
      <c r="CY7" s="22">
        <f t="shared" si="23"/>
        <v>0</v>
      </c>
      <c r="CZ7" s="22" t="e">
        <f t="shared" si="24"/>
        <v>#DIV/0!</v>
      </c>
      <c r="DA7" s="22" t="e">
        <f t="shared" si="25"/>
        <v>#DIV/0!</v>
      </c>
      <c r="DB7" s="22" t="e">
        <f t="shared" si="26"/>
        <v>#DIV/0!</v>
      </c>
      <c r="DC7" s="22" t="e">
        <f t="shared" si="27"/>
        <v>#DIV/0!</v>
      </c>
      <c r="DE7" s="22">
        <f t="shared" si="49"/>
        <v>0</v>
      </c>
      <c r="DF7" s="22">
        <f t="shared" si="49"/>
        <v>0</v>
      </c>
      <c r="DG7" s="22">
        <f t="shared" si="50"/>
        <v>1</v>
      </c>
      <c r="DH7" s="22">
        <f t="shared" si="51"/>
        <v>0</v>
      </c>
      <c r="DI7" s="22">
        <f t="shared" si="28"/>
        <v>0</v>
      </c>
      <c r="DJ7" s="22">
        <f t="shared" si="28"/>
        <v>0</v>
      </c>
      <c r="DK7" s="22">
        <f t="shared" si="28"/>
        <v>0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0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0</v>
      </c>
    </row>
    <row r="8" spans="1:123" s="22" customFormat="1" ht="15.75" thickBot="1">
      <c r="A8" s="105" t="s">
        <v>196</v>
      </c>
      <c r="B8" s="95">
        <v>6</v>
      </c>
      <c r="C8" s="95" t="s">
        <v>202</v>
      </c>
      <c r="D8" s="96" t="s">
        <v>36</v>
      </c>
      <c r="E8" s="31"/>
      <c r="F8" s="31"/>
      <c r="G8" s="31">
        <v>1</v>
      </c>
      <c r="H8" s="31"/>
      <c r="I8" s="31"/>
      <c r="J8" s="31">
        <v>2</v>
      </c>
      <c r="K8" s="31">
        <v>1</v>
      </c>
      <c r="L8" s="31"/>
      <c r="M8" s="31"/>
      <c r="N8" s="31"/>
      <c r="O8" s="31"/>
      <c r="P8" s="31"/>
      <c r="Q8" s="31"/>
      <c r="R8" s="125"/>
      <c r="S8" s="125"/>
      <c r="T8" s="100" t="s">
        <v>36</v>
      </c>
      <c r="U8" s="31"/>
      <c r="V8" s="31"/>
      <c r="W8" s="31"/>
      <c r="X8" s="31">
        <v>2</v>
      </c>
      <c r="Y8" s="31">
        <v>1</v>
      </c>
      <c r="Z8" s="31">
        <v>1</v>
      </c>
      <c r="AA8" s="31">
        <v>4</v>
      </c>
      <c r="AB8" s="31"/>
      <c r="AC8" s="31">
        <v>1</v>
      </c>
      <c r="AD8" s="31"/>
      <c r="AE8" s="31">
        <v>1</v>
      </c>
      <c r="AF8" s="31"/>
      <c r="AG8" s="31"/>
      <c r="AH8" s="31"/>
      <c r="AI8" s="31"/>
      <c r="AJ8" s="48"/>
      <c r="AK8" s="90"/>
      <c r="AL8" s="31"/>
      <c r="AM8" s="93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2</v>
      </c>
      <c r="BA8" s="28">
        <f t="shared" si="0"/>
        <v>0</v>
      </c>
      <c r="BB8" s="29">
        <f t="shared" si="0"/>
        <v>0</v>
      </c>
      <c r="BC8" s="29">
        <f t="shared" si="31"/>
        <v>0</v>
      </c>
      <c r="BD8" s="29">
        <f t="shared" si="1"/>
        <v>1</v>
      </c>
      <c r="BE8" s="29">
        <f t="shared" si="32"/>
        <v>1</v>
      </c>
      <c r="BF8" s="29">
        <f t="shared" si="2"/>
        <v>2</v>
      </c>
      <c r="BG8" s="29">
        <f t="shared" si="33"/>
        <v>3</v>
      </c>
      <c r="BH8" s="29">
        <f t="shared" si="3"/>
        <v>1</v>
      </c>
      <c r="BI8" s="29">
        <f t="shared" si="3"/>
        <v>3</v>
      </c>
      <c r="BJ8" s="29">
        <f t="shared" si="3"/>
        <v>5</v>
      </c>
      <c r="BK8" s="29">
        <f t="shared" si="34"/>
        <v>0</v>
      </c>
      <c r="BL8" s="29">
        <f t="shared" si="34"/>
        <v>1</v>
      </c>
      <c r="BM8" s="29">
        <f t="shared" si="35"/>
        <v>1</v>
      </c>
      <c r="BN8" s="29">
        <f t="shared" si="4"/>
        <v>0</v>
      </c>
      <c r="BO8" s="29">
        <f t="shared" si="4"/>
        <v>1</v>
      </c>
      <c r="BP8" s="29">
        <f t="shared" si="36"/>
        <v>1</v>
      </c>
      <c r="BQ8" s="29">
        <f t="shared" si="37"/>
        <v>0</v>
      </c>
      <c r="BR8" s="29">
        <f t="shared" si="37"/>
        <v>0</v>
      </c>
      <c r="BS8" s="29">
        <f t="shared" si="38"/>
        <v>0</v>
      </c>
      <c r="BT8" s="29">
        <f t="shared" si="5"/>
        <v>0</v>
      </c>
      <c r="BU8" s="30">
        <f t="shared" si="5"/>
        <v>0</v>
      </c>
      <c r="BV8" s="30">
        <f t="shared" si="39"/>
        <v>0</v>
      </c>
      <c r="BX8" s="28">
        <f t="shared" si="40"/>
        <v>160</v>
      </c>
      <c r="BY8" s="29">
        <f t="shared" si="41"/>
        <v>30</v>
      </c>
      <c r="BZ8" s="29">
        <f t="shared" si="42"/>
        <v>15</v>
      </c>
      <c r="CA8" s="29">
        <f t="shared" si="43"/>
        <v>120</v>
      </c>
      <c r="CB8" s="29">
        <f t="shared" si="44"/>
        <v>0</v>
      </c>
      <c r="CC8" s="30">
        <f t="shared" si="45"/>
        <v>325</v>
      </c>
      <c r="CD8" s="122">
        <f t="shared" si="6"/>
        <v>178.33333333333334</v>
      </c>
      <c r="CE8" s="22">
        <f t="shared" si="46"/>
        <v>3</v>
      </c>
      <c r="CF8" s="122">
        <f t="shared" si="7"/>
        <v>138.33333333333334</v>
      </c>
      <c r="CG8" s="22">
        <f t="shared" si="47"/>
        <v>4</v>
      </c>
      <c r="CH8" s="122">
        <f t="shared" si="8"/>
        <v>98.333333333333343</v>
      </c>
      <c r="CI8" s="22">
        <f t="shared" si="48"/>
        <v>5</v>
      </c>
      <c r="CJ8" s="22">
        <f t="shared" si="9"/>
        <v>10.433386837881219</v>
      </c>
      <c r="CK8" s="22">
        <f t="shared" si="10"/>
        <v>10.433386837881219</v>
      </c>
      <c r="CM8" s="22" t="e">
        <f t="shared" si="11"/>
        <v>#DIV/0!</v>
      </c>
      <c r="CN8" s="22">
        <f t="shared" si="12"/>
        <v>0</v>
      </c>
      <c r="CO8" s="22">
        <f t="shared" si="13"/>
        <v>6.25</v>
      </c>
      <c r="CP8" s="22">
        <f t="shared" si="14"/>
        <v>6.25</v>
      </c>
      <c r="CQ8" s="22">
        <f t="shared" si="15"/>
        <v>16.666666666666668</v>
      </c>
      <c r="CR8" s="22">
        <f t="shared" si="16"/>
        <v>60</v>
      </c>
      <c r="CS8" s="22">
        <f t="shared" si="17"/>
        <v>71.428571428571416</v>
      </c>
      <c r="CT8" s="22" t="e">
        <f t="shared" si="18"/>
        <v>#DIV/0!</v>
      </c>
      <c r="CU8" s="22">
        <f t="shared" si="19"/>
        <v>100</v>
      </c>
      <c r="CV8" s="22" t="e">
        <f t="shared" si="20"/>
        <v>#DIV/0!</v>
      </c>
      <c r="CW8" s="22">
        <f t="shared" si="21"/>
        <v>100</v>
      </c>
      <c r="CX8" s="22">
        <f t="shared" si="22"/>
        <v>100</v>
      </c>
      <c r="CY8" s="22">
        <f t="shared" si="23"/>
        <v>0</v>
      </c>
      <c r="CZ8" s="22" t="e">
        <f t="shared" si="24"/>
        <v>#DIV/0!</v>
      </c>
      <c r="DA8" s="22" t="e">
        <f t="shared" si="25"/>
        <v>#DIV/0!</v>
      </c>
      <c r="DB8" s="22" t="e">
        <f t="shared" si="26"/>
        <v>#DIV/0!</v>
      </c>
      <c r="DC8" s="22" t="e">
        <f t="shared" si="27"/>
        <v>#DIV/0!</v>
      </c>
      <c r="DE8" s="22">
        <f t="shared" si="49"/>
        <v>0</v>
      </c>
      <c r="DF8" s="22">
        <f t="shared" si="49"/>
        <v>0</v>
      </c>
      <c r="DG8" s="22">
        <f t="shared" si="50"/>
        <v>1</v>
      </c>
      <c r="DH8" s="22">
        <f t="shared" si="51"/>
        <v>1</v>
      </c>
      <c r="DI8" s="22">
        <f t="shared" si="28"/>
        <v>1</v>
      </c>
      <c r="DJ8" s="22">
        <f t="shared" si="28"/>
        <v>1</v>
      </c>
      <c r="DK8" s="22">
        <f t="shared" si="28"/>
        <v>1</v>
      </c>
      <c r="DL8" s="22">
        <f t="shared" si="28"/>
        <v>0</v>
      </c>
      <c r="DM8" s="22">
        <f t="shared" si="28"/>
        <v>1</v>
      </c>
      <c r="DN8" s="22">
        <f t="shared" si="29"/>
        <v>0</v>
      </c>
      <c r="DO8" s="22">
        <f t="shared" si="52"/>
        <v>1</v>
      </c>
      <c r="DP8" s="22">
        <f t="shared" si="52"/>
        <v>0</v>
      </c>
      <c r="DQ8" s="22">
        <f t="shared" si="52"/>
        <v>0</v>
      </c>
      <c r="DR8" s="22">
        <f t="shared" si="53"/>
        <v>0</v>
      </c>
      <c r="DS8" s="22">
        <f t="shared" si="54"/>
        <v>0</v>
      </c>
    </row>
    <row r="9" spans="1:123" s="22" customFormat="1" ht="15.75" thickBot="1">
      <c r="A9" s="105" t="s">
        <v>196</v>
      </c>
      <c r="B9" s="95">
        <v>7</v>
      </c>
      <c r="C9" s="95" t="s">
        <v>203</v>
      </c>
      <c r="D9" s="96" t="s">
        <v>36</v>
      </c>
      <c r="E9" s="31"/>
      <c r="F9" s="31"/>
      <c r="G9" s="31"/>
      <c r="H9" s="31">
        <v>1</v>
      </c>
      <c r="I9" s="31">
        <v>1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100" t="s">
        <v>36</v>
      </c>
      <c r="U9" s="31"/>
      <c r="V9" s="31"/>
      <c r="W9" s="31">
        <v>1</v>
      </c>
      <c r="X9" s="31">
        <v>2</v>
      </c>
      <c r="Y9" s="31"/>
      <c r="Z9" s="31"/>
      <c r="AA9" s="31"/>
      <c r="AB9" s="31"/>
      <c r="AC9" s="31"/>
      <c r="AD9" s="31"/>
      <c r="AE9" s="31"/>
      <c r="AF9" s="31">
        <v>1</v>
      </c>
      <c r="AG9" s="31"/>
      <c r="AH9" s="31"/>
      <c r="AI9" s="31"/>
      <c r="AJ9" s="48"/>
      <c r="AK9" s="90"/>
      <c r="AL9" s="31"/>
      <c r="AM9" s="83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2</v>
      </c>
      <c r="BA9" s="28">
        <f t="shared" si="0"/>
        <v>0</v>
      </c>
      <c r="BB9" s="29">
        <f t="shared" si="0"/>
        <v>0</v>
      </c>
      <c r="BC9" s="29">
        <f t="shared" si="31"/>
        <v>0</v>
      </c>
      <c r="BD9" s="29">
        <f t="shared" si="1"/>
        <v>1</v>
      </c>
      <c r="BE9" s="29">
        <f t="shared" si="32"/>
        <v>1</v>
      </c>
      <c r="BF9" s="29">
        <f t="shared" si="2"/>
        <v>3</v>
      </c>
      <c r="BG9" s="29">
        <f t="shared" si="33"/>
        <v>4</v>
      </c>
      <c r="BH9" s="29">
        <f t="shared" si="3"/>
        <v>1</v>
      </c>
      <c r="BI9" s="29">
        <f t="shared" si="3"/>
        <v>0</v>
      </c>
      <c r="BJ9" s="29">
        <f t="shared" si="3"/>
        <v>0</v>
      </c>
      <c r="BK9" s="29">
        <f t="shared" si="34"/>
        <v>0</v>
      </c>
      <c r="BL9" s="29">
        <f t="shared" si="34"/>
        <v>0</v>
      </c>
      <c r="BM9" s="29">
        <f t="shared" si="35"/>
        <v>0</v>
      </c>
      <c r="BN9" s="29">
        <f t="shared" si="4"/>
        <v>0</v>
      </c>
      <c r="BO9" s="29">
        <f t="shared" si="4"/>
        <v>0</v>
      </c>
      <c r="BP9" s="29">
        <f t="shared" si="36"/>
        <v>0</v>
      </c>
      <c r="BQ9" s="29">
        <f t="shared" si="37"/>
        <v>1</v>
      </c>
      <c r="BR9" s="29">
        <f t="shared" si="37"/>
        <v>0</v>
      </c>
      <c r="BS9" s="29">
        <f t="shared" si="38"/>
        <v>1</v>
      </c>
      <c r="BT9" s="29">
        <f t="shared" si="5"/>
        <v>0</v>
      </c>
      <c r="BU9" s="30">
        <f t="shared" si="5"/>
        <v>0</v>
      </c>
      <c r="BV9" s="30">
        <f t="shared" si="39"/>
        <v>0</v>
      </c>
      <c r="BX9" s="28">
        <f t="shared" si="40"/>
        <v>200</v>
      </c>
      <c r="BY9" s="29">
        <f t="shared" si="41"/>
        <v>0</v>
      </c>
      <c r="BZ9" s="29">
        <f t="shared" si="42"/>
        <v>0</v>
      </c>
      <c r="CA9" s="29">
        <f t="shared" si="43"/>
        <v>0</v>
      </c>
      <c r="CB9" s="29">
        <f t="shared" si="44"/>
        <v>100</v>
      </c>
      <c r="CC9" s="30">
        <f t="shared" si="45"/>
        <v>300</v>
      </c>
      <c r="CD9" s="122">
        <f t="shared" si="6"/>
        <v>153.33333333333334</v>
      </c>
      <c r="CE9" s="22">
        <f t="shared" si="46"/>
        <v>3</v>
      </c>
      <c r="CF9" s="122">
        <f t="shared" si="7"/>
        <v>113.33333333333334</v>
      </c>
      <c r="CG9" s="22">
        <f t="shared" si="47"/>
        <v>4</v>
      </c>
      <c r="CH9" s="122">
        <f t="shared" si="8"/>
        <v>73.333333333333343</v>
      </c>
      <c r="CI9" s="22">
        <f t="shared" si="48"/>
        <v>5</v>
      </c>
      <c r="CJ9" s="22">
        <f t="shared" si="9"/>
        <v>9.6308186195826657</v>
      </c>
      <c r="CK9" s="22">
        <f t="shared" si="10"/>
        <v>9.6308186195826657</v>
      </c>
      <c r="CM9" s="22" t="e">
        <f t="shared" si="11"/>
        <v>#DIV/0!</v>
      </c>
      <c r="CN9" s="22">
        <f t="shared" si="12"/>
        <v>0</v>
      </c>
      <c r="CO9" s="22">
        <f t="shared" si="13"/>
        <v>6.25</v>
      </c>
      <c r="CP9" s="22">
        <f t="shared" si="14"/>
        <v>9.375</v>
      </c>
      <c r="CQ9" s="22">
        <f t="shared" si="15"/>
        <v>16.666666666666668</v>
      </c>
      <c r="CR9" s="22">
        <f t="shared" si="16"/>
        <v>0</v>
      </c>
      <c r="CS9" s="22">
        <f t="shared" si="17"/>
        <v>0</v>
      </c>
      <c r="CT9" s="22" t="e">
        <f t="shared" si="18"/>
        <v>#DIV/0!</v>
      </c>
      <c r="CU9" s="22">
        <f t="shared" si="19"/>
        <v>0</v>
      </c>
      <c r="CV9" s="22" t="e">
        <f t="shared" si="20"/>
        <v>#DIV/0!</v>
      </c>
      <c r="CW9" s="22">
        <f t="shared" si="21"/>
        <v>0</v>
      </c>
      <c r="CX9" s="22">
        <f t="shared" si="22"/>
        <v>0</v>
      </c>
      <c r="CY9" s="22">
        <f t="shared" si="23"/>
        <v>25</v>
      </c>
      <c r="CZ9" s="22" t="e">
        <f t="shared" si="24"/>
        <v>#DIV/0!</v>
      </c>
      <c r="DA9" s="22" t="e">
        <f t="shared" si="25"/>
        <v>#DIV/0!</v>
      </c>
      <c r="DB9" s="22" t="e">
        <f t="shared" si="26"/>
        <v>#DIV/0!</v>
      </c>
      <c r="DC9" s="22" t="e">
        <f t="shared" si="27"/>
        <v>#DIV/0!</v>
      </c>
      <c r="DE9" s="22">
        <f t="shared" si="49"/>
        <v>0</v>
      </c>
      <c r="DF9" s="22">
        <f t="shared" si="49"/>
        <v>0</v>
      </c>
      <c r="DG9" s="22">
        <f t="shared" si="50"/>
        <v>1</v>
      </c>
      <c r="DH9" s="22">
        <f t="shared" si="51"/>
        <v>1</v>
      </c>
      <c r="DI9" s="22">
        <f t="shared" si="28"/>
        <v>1</v>
      </c>
      <c r="DJ9" s="22">
        <f t="shared" si="28"/>
        <v>0</v>
      </c>
      <c r="DK9" s="22">
        <f t="shared" si="28"/>
        <v>0</v>
      </c>
      <c r="DL9" s="22">
        <f t="shared" si="28"/>
        <v>0</v>
      </c>
      <c r="DM9" s="22">
        <f t="shared" si="28"/>
        <v>0</v>
      </c>
      <c r="DN9" s="22">
        <f t="shared" si="29"/>
        <v>0</v>
      </c>
      <c r="DO9" s="22">
        <f t="shared" si="52"/>
        <v>0</v>
      </c>
      <c r="DP9" s="22">
        <f t="shared" si="52"/>
        <v>1</v>
      </c>
      <c r="DQ9" s="22">
        <f t="shared" si="52"/>
        <v>0</v>
      </c>
      <c r="DR9" s="22">
        <f t="shared" si="53"/>
        <v>0</v>
      </c>
      <c r="DS9" s="22">
        <f t="shared" si="54"/>
        <v>0</v>
      </c>
    </row>
    <row r="10" spans="1:123" s="22" customFormat="1" ht="15.75" thickBot="1">
      <c r="A10" s="105" t="s">
        <v>196</v>
      </c>
      <c r="B10" s="95">
        <v>8</v>
      </c>
      <c r="C10" s="95" t="s">
        <v>204</v>
      </c>
      <c r="D10" s="96" t="s">
        <v>36</v>
      </c>
      <c r="E10" s="31"/>
      <c r="F10" s="31"/>
      <c r="G10" s="31"/>
      <c r="H10" s="31">
        <v>1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100" t="s">
        <v>36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48"/>
      <c r="AK10" s="90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2</v>
      </c>
      <c r="BA10" s="28">
        <f t="shared" si="0"/>
        <v>0</v>
      </c>
      <c r="BB10" s="29">
        <f t="shared" si="0"/>
        <v>0</v>
      </c>
      <c r="BC10" s="29">
        <f t="shared" si="31"/>
        <v>0</v>
      </c>
      <c r="BD10" s="29">
        <f t="shared" si="1"/>
        <v>0</v>
      </c>
      <c r="BE10" s="29">
        <f t="shared" si="32"/>
        <v>0</v>
      </c>
      <c r="BF10" s="29">
        <f t="shared" si="2"/>
        <v>1</v>
      </c>
      <c r="BG10" s="29">
        <f t="shared" si="33"/>
        <v>1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34"/>
        <v>0</v>
      </c>
      <c r="BL10" s="29">
        <f t="shared" si="34"/>
        <v>0</v>
      </c>
      <c r="BM10" s="29">
        <f t="shared" si="35"/>
        <v>0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0</v>
      </c>
      <c r="BV10" s="30">
        <f t="shared" si="39"/>
        <v>0</v>
      </c>
      <c r="BX10" s="28">
        <f t="shared" si="40"/>
        <v>40</v>
      </c>
      <c r="BY10" s="29">
        <f t="shared" si="41"/>
        <v>0</v>
      </c>
      <c r="BZ10" s="29">
        <f t="shared" si="42"/>
        <v>0</v>
      </c>
      <c r="CA10" s="29">
        <f t="shared" si="43"/>
        <v>0</v>
      </c>
      <c r="CB10" s="29">
        <f t="shared" si="44"/>
        <v>0</v>
      </c>
      <c r="CC10" s="30">
        <f t="shared" si="45"/>
        <v>40</v>
      </c>
      <c r="CD10" s="122">
        <f t="shared" si="6"/>
        <v>-106.66666666666666</v>
      </c>
      <c r="CE10" s="22" t="str">
        <f t="shared" si="46"/>
        <v>NAO</v>
      </c>
      <c r="CF10" s="122">
        <f t="shared" si="7"/>
        <v>-146.66666666666666</v>
      </c>
      <c r="CG10" s="22" t="str">
        <f t="shared" si="47"/>
        <v>NAO</v>
      </c>
      <c r="CH10" s="122">
        <f t="shared" si="8"/>
        <v>-186.66666666666666</v>
      </c>
      <c r="CI10" s="22" t="str">
        <f t="shared" si="48"/>
        <v>NAO</v>
      </c>
      <c r="CJ10" s="22">
        <f t="shared" si="9"/>
        <v>1.2841091492776886</v>
      </c>
      <c r="CK10" s="22">
        <f t="shared" si="10"/>
        <v>1.2841091492776886</v>
      </c>
      <c r="CM10" s="22" t="e">
        <f t="shared" si="11"/>
        <v>#DIV/0!</v>
      </c>
      <c r="CN10" s="22">
        <f t="shared" si="12"/>
        <v>0</v>
      </c>
      <c r="CO10" s="22">
        <f t="shared" si="13"/>
        <v>0</v>
      </c>
      <c r="CP10" s="22">
        <f t="shared" si="14"/>
        <v>3.125</v>
      </c>
      <c r="CQ10" s="22">
        <f t="shared" si="15"/>
        <v>0</v>
      </c>
      <c r="CR10" s="22">
        <f t="shared" si="16"/>
        <v>0</v>
      </c>
      <c r="CS10" s="22">
        <f t="shared" si="17"/>
        <v>0</v>
      </c>
      <c r="CT10" s="22" t="e">
        <f t="shared" si="18"/>
        <v>#DIV/0!</v>
      </c>
      <c r="CU10" s="22">
        <f t="shared" si="19"/>
        <v>0</v>
      </c>
      <c r="CV10" s="22" t="e">
        <f t="shared" si="20"/>
        <v>#DIV/0!</v>
      </c>
      <c r="CW10" s="22">
        <f t="shared" si="21"/>
        <v>0</v>
      </c>
      <c r="CX10" s="22">
        <f t="shared" si="22"/>
        <v>0</v>
      </c>
      <c r="CY10" s="22">
        <f t="shared" si="23"/>
        <v>0</v>
      </c>
      <c r="CZ10" s="22" t="e">
        <f t="shared" si="24"/>
        <v>#DIV/0!</v>
      </c>
      <c r="DA10" s="22" t="e">
        <f t="shared" si="25"/>
        <v>#DIV/0!</v>
      </c>
      <c r="DB10" s="22" t="e">
        <f t="shared" si="26"/>
        <v>#DIV/0!</v>
      </c>
      <c r="DC10" s="22" t="e">
        <f t="shared" si="27"/>
        <v>#DIV/0!</v>
      </c>
      <c r="DE10" s="22">
        <f t="shared" si="49"/>
        <v>0</v>
      </c>
      <c r="DF10" s="22">
        <f t="shared" si="49"/>
        <v>0</v>
      </c>
      <c r="DG10" s="22">
        <f t="shared" si="50"/>
        <v>0</v>
      </c>
      <c r="DH10" s="22">
        <f t="shared" si="51"/>
        <v>1</v>
      </c>
      <c r="DI10" s="22">
        <f t="shared" si="28"/>
        <v>0</v>
      </c>
      <c r="DJ10" s="22">
        <f t="shared" si="28"/>
        <v>0</v>
      </c>
      <c r="DK10" s="22">
        <f t="shared" si="28"/>
        <v>0</v>
      </c>
      <c r="DL10" s="22">
        <f t="shared" si="28"/>
        <v>0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0</v>
      </c>
    </row>
    <row r="11" spans="1:123" s="22" customFormat="1" ht="15.75" thickBot="1">
      <c r="A11" s="105" t="s">
        <v>196</v>
      </c>
      <c r="B11" s="95">
        <v>9</v>
      </c>
      <c r="C11" s="95" t="s">
        <v>205</v>
      </c>
      <c r="D11" s="96" t="s">
        <v>36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125"/>
      <c r="S11" s="31"/>
      <c r="T11" s="100" t="s">
        <v>36</v>
      </c>
      <c r="U11" s="31"/>
      <c r="V11" s="31"/>
      <c r="W11" s="31"/>
      <c r="X11" s="31">
        <v>1</v>
      </c>
      <c r="Y11" s="31">
        <v>2</v>
      </c>
      <c r="Z11" s="31">
        <v>1</v>
      </c>
      <c r="AA11" s="31">
        <v>1</v>
      </c>
      <c r="AB11" s="31"/>
      <c r="AC11" s="31"/>
      <c r="AD11" s="31"/>
      <c r="AE11" s="31"/>
      <c r="AF11" s="31"/>
      <c r="AG11" s="31"/>
      <c r="AH11" s="31"/>
      <c r="AI11" s="31"/>
      <c r="AJ11" s="48"/>
      <c r="AK11" s="90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2</v>
      </c>
      <c r="BA11" s="28">
        <f t="shared" si="0"/>
        <v>0</v>
      </c>
      <c r="BB11" s="29">
        <f t="shared" si="0"/>
        <v>0</v>
      </c>
      <c r="BC11" s="29">
        <f t="shared" si="31"/>
        <v>0</v>
      </c>
      <c r="BD11" s="29">
        <f t="shared" si="1"/>
        <v>0</v>
      </c>
      <c r="BE11" s="29">
        <f t="shared" si="32"/>
        <v>0</v>
      </c>
      <c r="BF11" s="29">
        <f t="shared" si="2"/>
        <v>1</v>
      </c>
      <c r="BG11" s="29">
        <f t="shared" si="33"/>
        <v>1</v>
      </c>
      <c r="BH11" s="29">
        <f t="shared" si="3"/>
        <v>2</v>
      </c>
      <c r="BI11" s="29">
        <f t="shared" si="3"/>
        <v>1</v>
      </c>
      <c r="BJ11" s="29">
        <f t="shared" si="3"/>
        <v>1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0</v>
      </c>
      <c r="BU11" s="30">
        <f t="shared" si="5"/>
        <v>0</v>
      </c>
      <c r="BV11" s="30">
        <f t="shared" si="39"/>
        <v>0</v>
      </c>
      <c r="BX11" s="28">
        <f t="shared" si="40"/>
        <v>80</v>
      </c>
      <c r="BY11" s="29">
        <f t="shared" si="41"/>
        <v>10</v>
      </c>
      <c r="BZ11" s="29">
        <f t="shared" si="42"/>
        <v>5</v>
      </c>
      <c r="CA11" s="29">
        <f t="shared" si="43"/>
        <v>0</v>
      </c>
      <c r="CB11" s="29">
        <f t="shared" si="44"/>
        <v>0</v>
      </c>
      <c r="CC11" s="30">
        <f t="shared" si="45"/>
        <v>95</v>
      </c>
      <c r="CD11" s="122">
        <f t="shared" si="6"/>
        <v>-51.666666666666657</v>
      </c>
      <c r="CE11" s="22" t="str">
        <f t="shared" si="46"/>
        <v>NAO</v>
      </c>
      <c r="CF11" s="122">
        <f t="shared" si="7"/>
        <v>-91.666666666666657</v>
      </c>
      <c r="CG11" s="22" t="str">
        <f t="shared" si="47"/>
        <v>NAO</v>
      </c>
      <c r="CH11" s="122">
        <f t="shared" si="8"/>
        <v>-131.66666666666666</v>
      </c>
      <c r="CI11" s="22" t="str">
        <f t="shared" si="48"/>
        <v>NAO</v>
      </c>
      <c r="CJ11" s="22">
        <f t="shared" si="9"/>
        <v>3.0497592295345104</v>
      </c>
      <c r="CK11" s="22">
        <f t="shared" si="10"/>
        <v>3.0497592295345104</v>
      </c>
      <c r="CM11" s="22" t="e">
        <f t="shared" si="11"/>
        <v>#DIV/0!</v>
      </c>
      <c r="CN11" s="22">
        <f t="shared" si="12"/>
        <v>0</v>
      </c>
      <c r="CO11" s="22">
        <f t="shared" si="13"/>
        <v>0</v>
      </c>
      <c r="CP11" s="22">
        <f t="shared" si="14"/>
        <v>3.125</v>
      </c>
      <c r="CQ11" s="22">
        <f t="shared" si="15"/>
        <v>33.333333333333336</v>
      </c>
      <c r="CR11" s="22">
        <f t="shared" si="16"/>
        <v>20</v>
      </c>
      <c r="CS11" s="22">
        <f t="shared" si="17"/>
        <v>14.285714285714285</v>
      </c>
      <c r="CT11" s="22" t="e">
        <f t="shared" si="18"/>
        <v>#DIV/0!</v>
      </c>
      <c r="CU11" s="22">
        <f t="shared" si="19"/>
        <v>0</v>
      </c>
      <c r="CV11" s="22" t="e">
        <f t="shared" si="20"/>
        <v>#DIV/0!</v>
      </c>
      <c r="CW11" s="22">
        <f t="shared" si="21"/>
        <v>0</v>
      </c>
      <c r="CX11" s="22">
        <f t="shared" si="22"/>
        <v>0</v>
      </c>
      <c r="CY11" s="22">
        <f t="shared" si="23"/>
        <v>0</v>
      </c>
      <c r="CZ11" s="22" t="e">
        <f t="shared" si="24"/>
        <v>#DIV/0!</v>
      </c>
      <c r="DA11" s="22" t="e">
        <f t="shared" si="25"/>
        <v>#DIV/0!</v>
      </c>
      <c r="DB11" s="22" t="e">
        <f t="shared" si="26"/>
        <v>#DIV/0!</v>
      </c>
      <c r="DC11" s="22" t="e">
        <f t="shared" si="27"/>
        <v>#DIV/0!</v>
      </c>
      <c r="DE11" s="22">
        <f t="shared" si="49"/>
        <v>0</v>
      </c>
      <c r="DF11" s="22">
        <f t="shared" si="49"/>
        <v>0</v>
      </c>
      <c r="DG11" s="22">
        <f t="shared" si="50"/>
        <v>0</v>
      </c>
      <c r="DH11" s="22">
        <f t="shared" si="51"/>
        <v>1</v>
      </c>
      <c r="DI11" s="22">
        <f t="shared" si="28"/>
        <v>1</v>
      </c>
      <c r="DJ11" s="22">
        <f t="shared" si="28"/>
        <v>1</v>
      </c>
      <c r="DK11" s="22">
        <f t="shared" si="28"/>
        <v>1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0</v>
      </c>
      <c r="DS11" s="22">
        <f t="shared" si="54"/>
        <v>0</v>
      </c>
    </row>
    <row r="12" spans="1:123" s="22" customFormat="1" ht="15.75" thickBot="1">
      <c r="A12" s="105" t="s">
        <v>196</v>
      </c>
      <c r="B12" s="95">
        <v>10</v>
      </c>
      <c r="C12" s="95" t="s">
        <v>206</v>
      </c>
      <c r="D12" s="96" t="s">
        <v>36</v>
      </c>
      <c r="E12" s="41"/>
      <c r="F12" s="41"/>
      <c r="G12" s="41"/>
      <c r="H12" s="41">
        <v>3</v>
      </c>
      <c r="I12" s="41"/>
      <c r="J12" s="41">
        <v>1</v>
      </c>
      <c r="K12" s="41">
        <v>1</v>
      </c>
      <c r="L12" s="31"/>
      <c r="M12" s="31"/>
      <c r="N12" s="31"/>
      <c r="O12" s="31"/>
      <c r="P12" s="31"/>
      <c r="Q12" s="31"/>
      <c r="R12" s="31"/>
      <c r="S12" s="31"/>
      <c r="T12" s="100" t="s">
        <v>36</v>
      </c>
      <c r="U12" s="31"/>
      <c r="V12" s="31"/>
      <c r="W12" s="31">
        <v>3</v>
      </c>
      <c r="X12" s="31">
        <v>3</v>
      </c>
      <c r="Y12" s="31">
        <v>2</v>
      </c>
      <c r="Z12" s="31"/>
      <c r="AA12" s="31"/>
      <c r="AB12" s="31"/>
      <c r="AC12" s="31"/>
      <c r="AD12" s="31"/>
      <c r="AE12" s="31"/>
      <c r="AF12" s="31">
        <v>3</v>
      </c>
      <c r="AG12" s="31"/>
      <c r="AH12" s="31"/>
      <c r="AI12" s="31"/>
      <c r="AJ12" s="48"/>
      <c r="AK12" s="90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2</v>
      </c>
      <c r="BA12" s="28">
        <f t="shared" si="0"/>
        <v>0</v>
      </c>
      <c r="BB12" s="29">
        <f t="shared" si="0"/>
        <v>0</v>
      </c>
      <c r="BC12" s="29">
        <f t="shared" si="31"/>
        <v>0</v>
      </c>
      <c r="BD12" s="29">
        <f t="shared" si="1"/>
        <v>3</v>
      </c>
      <c r="BE12" s="29">
        <f t="shared" si="32"/>
        <v>3</v>
      </c>
      <c r="BF12" s="29">
        <f t="shared" si="2"/>
        <v>6</v>
      </c>
      <c r="BG12" s="29">
        <f t="shared" si="33"/>
        <v>9</v>
      </c>
      <c r="BH12" s="29">
        <f t="shared" si="3"/>
        <v>2</v>
      </c>
      <c r="BI12" s="29">
        <f t="shared" si="3"/>
        <v>1</v>
      </c>
      <c r="BJ12" s="29">
        <f t="shared" si="3"/>
        <v>1</v>
      </c>
      <c r="BK12" s="29">
        <f t="shared" si="34"/>
        <v>0</v>
      </c>
      <c r="BL12" s="29">
        <f t="shared" si="34"/>
        <v>0</v>
      </c>
      <c r="BM12" s="29">
        <f t="shared" si="35"/>
        <v>0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3</v>
      </c>
      <c r="BR12" s="29">
        <f t="shared" si="37"/>
        <v>0</v>
      </c>
      <c r="BS12" s="29">
        <f t="shared" si="38"/>
        <v>3</v>
      </c>
      <c r="BT12" s="29">
        <f t="shared" si="5"/>
        <v>0</v>
      </c>
      <c r="BU12" s="30">
        <f t="shared" si="5"/>
        <v>0</v>
      </c>
      <c r="BV12" s="30">
        <f t="shared" si="39"/>
        <v>0</v>
      </c>
      <c r="BX12" s="28">
        <f t="shared" si="40"/>
        <v>460</v>
      </c>
      <c r="BY12" s="29">
        <f t="shared" si="41"/>
        <v>10</v>
      </c>
      <c r="BZ12" s="29">
        <f t="shared" si="42"/>
        <v>5</v>
      </c>
      <c r="CA12" s="29">
        <f t="shared" si="43"/>
        <v>0</v>
      </c>
      <c r="CB12" s="29">
        <f t="shared" si="44"/>
        <v>300</v>
      </c>
      <c r="CC12" s="30">
        <f t="shared" si="45"/>
        <v>775</v>
      </c>
      <c r="CD12" s="122">
        <f t="shared" si="6"/>
        <v>628.33333333333337</v>
      </c>
      <c r="CE12" s="22">
        <f t="shared" si="46"/>
        <v>3</v>
      </c>
      <c r="CF12" s="122">
        <f t="shared" si="7"/>
        <v>588.33333333333337</v>
      </c>
      <c r="CG12" s="22">
        <f t="shared" si="47"/>
        <v>4</v>
      </c>
      <c r="CH12" s="122">
        <f t="shared" si="8"/>
        <v>548.33333333333337</v>
      </c>
      <c r="CI12" s="22">
        <f t="shared" si="48"/>
        <v>5</v>
      </c>
      <c r="CJ12" s="22">
        <f t="shared" si="9"/>
        <v>24.879614767255216</v>
      </c>
      <c r="CK12" s="22">
        <f t="shared" si="10"/>
        <v>24.879614767255216</v>
      </c>
      <c r="CM12" s="22" t="e">
        <f t="shared" si="11"/>
        <v>#DIV/0!</v>
      </c>
      <c r="CN12" s="22">
        <f t="shared" si="12"/>
        <v>0</v>
      </c>
      <c r="CO12" s="22">
        <f t="shared" si="13"/>
        <v>18.75</v>
      </c>
      <c r="CP12" s="22">
        <f t="shared" si="14"/>
        <v>18.75</v>
      </c>
      <c r="CQ12" s="22">
        <f t="shared" si="15"/>
        <v>33.333333333333336</v>
      </c>
      <c r="CR12" s="22">
        <f t="shared" si="16"/>
        <v>20</v>
      </c>
      <c r="CS12" s="22">
        <f t="shared" si="17"/>
        <v>14.285714285714285</v>
      </c>
      <c r="CT12" s="22" t="e">
        <f t="shared" si="18"/>
        <v>#DIV/0!</v>
      </c>
      <c r="CU12" s="22">
        <f t="shared" si="19"/>
        <v>0</v>
      </c>
      <c r="CV12" s="22" t="e">
        <f t="shared" si="20"/>
        <v>#DIV/0!</v>
      </c>
      <c r="CW12" s="22">
        <f t="shared" si="21"/>
        <v>0</v>
      </c>
      <c r="CX12" s="22">
        <f t="shared" si="22"/>
        <v>0</v>
      </c>
      <c r="CY12" s="22">
        <f t="shared" si="23"/>
        <v>75</v>
      </c>
      <c r="CZ12" s="22" t="e">
        <f t="shared" si="24"/>
        <v>#DIV/0!</v>
      </c>
      <c r="DA12" s="22" t="e">
        <f t="shared" si="25"/>
        <v>#DIV/0!</v>
      </c>
      <c r="DB12" s="22" t="e">
        <f t="shared" si="26"/>
        <v>#DIV/0!</v>
      </c>
      <c r="DC12" s="22" t="e">
        <f t="shared" si="27"/>
        <v>#DIV/0!</v>
      </c>
      <c r="DE12" s="22">
        <f t="shared" si="49"/>
        <v>0</v>
      </c>
      <c r="DF12" s="22">
        <f t="shared" si="49"/>
        <v>0</v>
      </c>
      <c r="DG12" s="22">
        <f t="shared" si="50"/>
        <v>1</v>
      </c>
      <c r="DH12" s="22">
        <f t="shared" si="51"/>
        <v>1</v>
      </c>
      <c r="DI12" s="22">
        <f t="shared" si="28"/>
        <v>1</v>
      </c>
      <c r="DJ12" s="22">
        <f t="shared" si="28"/>
        <v>1</v>
      </c>
      <c r="DK12" s="22">
        <f t="shared" si="28"/>
        <v>1</v>
      </c>
      <c r="DL12" s="22">
        <f t="shared" si="28"/>
        <v>0</v>
      </c>
      <c r="DM12" s="22">
        <f t="shared" si="28"/>
        <v>0</v>
      </c>
      <c r="DN12" s="22">
        <f t="shared" si="29"/>
        <v>0</v>
      </c>
      <c r="DO12" s="22">
        <f t="shared" si="52"/>
        <v>0</v>
      </c>
      <c r="DP12" s="22">
        <f t="shared" si="52"/>
        <v>1</v>
      </c>
      <c r="DQ12" s="22">
        <f t="shared" si="52"/>
        <v>0</v>
      </c>
      <c r="DR12" s="22">
        <f t="shared" si="53"/>
        <v>0</v>
      </c>
      <c r="DS12" s="22">
        <f t="shared" si="54"/>
        <v>0</v>
      </c>
    </row>
    <row r="13" spans="1:123" s="22" customFormat="1" ht="15.75" thickBot="1">
      <c r="A13" s="105" t="s">
        <v>196</v>
      </c>
      <c r="B13" s="95">
        <v>11</v>
      </c>
      <c r="C13" s="95" t="s">
        <v>207</v>
      </c>
      <c r="D13" s="96" t="s">
        <v>36</v>
      </c>
      <c r="E13" s="119"/>
      <c r="F13" s="119">
        <v>1</v>
      </c>
      <c r="G13" s="119">
        <v>1</v>
      </c>
      <c r="H13" s="119">
        <v>4</v>
      </c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00" t="s">
        <v>36</v>
      </c>
      <c r="U13" s="119"/>
      <c r="V13" s="119"/>
      <c r="W13" s="119">
        <v>1</v>
      </c>
      <c r="X13" s="119">
        <v>3</v>
      </c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48"/>
      <c r="AK13" s="90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30"/>
        <v>2</v>
      </c>
      <c r="BA13" s="28">
        <f t="shared" si="0"/>
        <v>0</v>
      </c>
      <c r="BB13" s="29">
        <f t="shared" si="0"/>
        <v>1</v>
      </c>
      <c r="BC13" s="29">
        <f t="shared" si="31"/>
        <v>1</v>
      </c>
      <c r="BD13" s="29">
        <f t="shared" si="1"/>
        <v>2</v>
      </c>
      <c r="BE13" s="29">
        <f t="shared" si="32"/>
        <v>3</v>
      </c>
      <c r="BF13" s="29">
        <f t="shared" si="2"/>
        <v>7</v>
      </c>
      <c r="BG13" s="29">
        <f t="shared" si="33"/>
        <v>10</v>
      </c>
      <c r="BH13" s="29">
        <f t="shared" si="3"/>
        <v>0</v>
      </c>
      <c r="BI13" s="29">
        <f t="shared" si="3"/>
        <v>0</v>
      </c>
      <c r="BJ13" s="29">
        <f t="shared" si="3"/>
        <v>0</v>
      </c>
      <c r="BK13" s="29">
        <f t="shared" si="34"/>
        <v>0</v>
      </c>
      <c r="BL13" s="29">
        <f t="shared" si="34"/>
        <v>0</v>
      </c>
      <c r="BM13" s="29">
        <f t="shared" si="35"/>
        <v>0</v>
      </c>
      <c r="BN13" s="29">
        <f t="shared" si="4"/>
        <v>0</v>
      </c>
      <c r="BO13" s="29">
        <f t="shared" si="4"/>
        <v>0</v>
      </c>
      <c r="BP13" s="29">
        <f t="shared" si="36"/>
        <v>0</v>
      </c>
      <c r="BQ13" s="29">
        <f t="shared" si="37"/>
        <v>0</v>
      </c>
      <c r="BR13" s="29">
        <f t="shared" si="37"/>
        <v>0</v>
      </c>
      <c r="BS13" s="29">
        <f t="shared" si="38"/>
        <v>0</v>
      </c>
      <c r="BT13" s="29">
        <f t="shared" si="5"/>
        <v>0</v>
      </c>
      <c r="BU13" s="30">
        <f t="shared" si="5"/>
        <v>0</v>
      </c>
      <c r="BV13" s="30">
        <f t="shared" si="39"/>
        <v>0</v>
      </c>
      <c r="BX13" s="28">
        <f t="shared" si="40"/>
        <v>480</v>
      </c>
      <c r="BY13" s="29">
        <f t="shared" si="41"/>
        <v>0</v>
      </c>
      <c r="BZ13" s="29">
        <f t="shared" si="42"/>
        <v>0</v>
      </c>
      <c r="CA13" s="29">
        <f t="shared" si="43"/>
        <v>0</v>
      </c>
      <c r="CB13" s="29">
        <f t="shared" si="44"/>
        <v>0</v>
      </c>
      <c r="CC13" s="30">
        <f t="shared" si="45"/>
        <v>480</v>
      </c>
      <c r="CD13" s="122">
        <f t="shared" si="6"/>
        <v>333.33333333333337</v>
      </c>
      <c r="CE13" s="22">
        <f t="shared" si="46"/>
        <v>3</v>
      </c>
      <c r="CF13" s="122">
        <f t="shared" si="7"/>
        <v>293.33333333333337</v>
      </c>
      <c r="CG13" s="22">
        <f t="shared" si="47"/>
        <v>4</v>
      </c>
      <c r="CH13" s="122">
        <f t="shared" si="8"/>
        <v>253.33333333333334</v>
      </c>
      <c r="CI13" s="22">
        <f t="shared" si="48"/>
        <v>5</v>
      </c>
      <c r="CJ13" s="22">
        <f t="shared" si="9"/>
        <v>15.409309791332262</v>
      </c>
      <c r="CK13" s="22">
        <f t="shared" si="10"/>
        <v>15.409309791332262</v>
      </c>
      <c r="CM13" s="22" t="e">
        <f t="shared" si="11"/>
        <v>#DIV/0!</v>
      </c>
      <c r="CN13" s="22">
        <f t="shared" si="12"/>
        <v>50</v>
      </c>
      <c r="CO13" s="22">
        <f t="shared" si="13"/>
        <v>12.5</v>
      </c>
      <c r="CP13" s="22">
        <f t="shared" si="14"/>
        <v>21.875</v>
      </c>
      <c r="CQ13" s="22">
        <f t="shared" si="15"/>
        <v>0</v>
      </c>
      <c r="CR13" s="22">
        <f t="shared" si="16"/>
        <v>0</v>
      </c>
      <c r="CS13" s="22">
        <f t="shared" si="17"/>
        <v>0</v>
      </c>
      <c r="CT13" s="22" t="e">
        <f t="shared" si="18"/>
        <v>#DIV/0!</v>
      </c>
      <c r="CU13" s="22">
        <f t="shared" si="19"/>
        <v>0</v>
      </c>
      <c r="CV13" s="22" t="e">
        <f t="shared" si="20"/>
        <v>#DIV/0!</v>
      </c>
      <c r="CW13" s="22">
        <f t="shared" si="21"/>
        <v>0</v>
      </c>
      <c r="CX13" s="22">
        <f t="shared" si="22"/>
        <v>0</v>
      </c>
      <c r="CY13" s="22">
        <f t="shared" si="23"/>
        <v>0</v>
      </c>
      <c r="CZ13" s="22" t="e">
        <f t="shared" si="24"/>
        <v>#DIV/0!</v>
      </c>
      <c r="DA13" s="22" t="e">
        <f t="shared" si="25"/>
        <v>#DIV/0!</v>
      </c>
      <c r="DB13" s="22" t="e">
        <f t="shared" si="26"/>
        <v>#DIV/0!</v>
      </c>
      <c r="DC13" s="22" t="e">
        <f t="shared" si="27"/>
        <v>#DIV/0!</v>
      </c>
      <c r="DE13" s="22">
        <f t="shared" si="49"/>
        <v>0</v>
      </c>
      <c r="DF13" s="22">
        <f t="shared" si="49"/>
        <v>1</v>
      </c>
      <c r="DG13" s="22">
        <f t="shared" si="50"/>
        <v>1</v>
      </c>
      <c r="DH13" s="22">
        <f t="shared" si="51"/>
        <v>1</v>
      </c>
      <c r="DI13" s="22">
        <f t="shared" si="28"/>
        <v>0</v>
      </c>
      <c r="DJ13" s="22">
        <f t="shared" si="28"/>
        <v>0</v>
      </c>
      <c r="DK13" s="22">
        <f t="shared" si="28"/>
        <v>0</v>
      </c>
      <c r="DL13" s="22">
        <f t="shared" si="28"/>
        <v>0</v>
      </c>
      <c r="DM13" s="22">
        <f t="shared" si="28"/>
        <v>0</v>
      </c>
      <c r="DN13" s="22">
        <f t="shared" si="29"/>
        <v>0</v>
      </c>
      <c r="DO13" s="22">
        <f t="shared" si="52"/>
        <v>0</v>
      </c>
      <c r="DP13" s="22">
        <f t="shared" si="52"/>
        <v>0</v>
      </c>
      <c r="DQ13" s="22">
        <f t="shared" si="52"/>
        <v>0</v>
      </c>
      <c r="DR13" s="22">
        <f t="shared" si="53"/>
        <v>0</v>
      </c>
      <c r="DS13" s="22">
        <f t="shared" si="54"/>
        <v>0</v>
      </c>
    </row>
    <row r="14" spans="1:123" s="22" customFormat="1" ht="15.75" thickBot="1">
      <c r="A14" s="105" t="s">
        <v>196</v>
      </c>
      <c r="B14" s="95">
        <v>12</v>
      </c>
      <c r="C14" s="95" t="s">
        <v>208</v>
      </c>
      <c r="D14" s="120" t="s">
        <v>73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120" t="s">
        <v>73</v>
      </c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48"/>
      <c r="AK14" s="90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30"/>
        <v>0</v>
      </c>
      <c r="BA14" s="28">
        <f t="shared" si="0"/>
        <v>0</v>
      </c>
      <c r="BB14" s="29">
        <f t="shared" si="0"/>
        <v>0</v>
      </c>
      <c r="BC14" s="29">
        <f t="shared" si="31"/>
        <v>0</v>
      </c>
      <c r="BD14" s="29">
        <f t="shared" si="1"/>
        <v>0</v>
      </c>
      <c r="BE14" s="29">
        <f t="shared" si="32"/>
        <v>0</v>
      </c>
      <c r="BF14" s="29">
        <f t="shared" si="2"/>
        <v>0</v>
      </c>
      <c r="BG14" s="29">
        <f t="shared" si="33"/>
        <v>0</v>
      </c>
      <c r="BH14" s="29">
        <f t="shared" si="3"/>
        <v>0</v>
      </c>
      <c r="BI14" s="29">
        <f t="shared" si="3"/>
        <v>0</v>
      </c>
      <c r="BJ14" s="29">
        <f t="shared" si="3"/>
        <v>0</v>
      </c>
      <c r="BK14" s="29">
        <f t="shared" si="34"/>
        <v>0</v>
      </c>
      <c r="BL14" s="29">
        <f t="shared" si="34"/>
        <v>0</v>
      </c>
      <c r="BM14" s="29">
        <f t="shared" si="35"/>
        <v>0</v>
      </c>
      <c r="BN14" s="29">
        <f t="shared" si="4"/>
        <v>0</v>
      </c>
      <c r="BO14" s="29">
        <f t="shared" si="4"/>
        <v>0</v>
      </c>
      <c r="BP14" s="29">
        <f t="shared" si="36"/>
        <v>0</v>
      </c>
      <c r="BQ14" s="29">
        <f t="shared" si="37"/>
        <v>0</v>
      </c>
      <c r="BR14" s="29">
        <f t="shared" si="37"/>
        <v>0</v>
      </c>
      <c r="BS14" s="29">
        <f t="shared" si="38"/>
        <v>0</v>
      </c>
      <c r="BT14" s="29">
        <f t="shared" si="5"/>
        <v>0</v>
      </c>
      <c r="BU14" s="30">
        <f t="shared" si="5"/>
        <v>0</v>
      </c>
      <c r="BV14" s="30">
        <f t="shared" si="39"/>
        <v>0</v>
      </c>
      <c r="BX14" s="28">
        <f t="shared" si="40"/>
        <v>0</v>
      </c>
      <c r="BY14" s="29">
        <f t="shared" si="41"/>
        <v>0</v>
      </c>
      <c r="BZ14" s="29">
        <f t="shared" si="42"/>
        <v>0</v>
      </c>
      <c r="CA14" s="29">
        <f t="shared" si="43"/>
        <v>0</v>
      </c>
      <c r="CB14" s="29">
        <f t="shared" si="44"/>
        <v>0</v>
      </c>
      <c r="CC14" s="30" t="str">
        <f t="shared" si="45"/>
        <v/>
      </c>
      <c r="CD14" s="122" t="e">
        <f t="shared" si="6"/>
        <v>#VALUE!</v>
      </c>
      <c r="CE14" s="22" t="str">
        <f t="shared" si="46"/>
        <v xml:space="preserve"> </v>
      </c>
      <c r="CF14" s="122" t="e">
        <f t="shared" si="7"/>
        <v>#VALUE!</v>
      </c>
      <c r="CG14" s="22" t="str">
        <f t="shared" si="47"/>
        <v xml:space="preserve"> </v>
      </c>
      <c r="CH14" s="122" t="e">
        <f t="shared" si="8"/>
        <v>#VALUE!</v>
      </c>
      <c r="CI14" s="22" t="str">
        <f t="shared" si="48"/>
        <v xml:space="preserve"> </v>
      </c>
      <c r="CJ14" s="22" t="e">
        <f t="shared" si="9"/>
        <v>#VALUE!</v>
      </c>
      <c r="CK14" s="22" t="e">
        <f t="shared" si="10"/>
        <v>#VALUE!</v>
      </c>
      <c r="CM14" s="22" t="e">
        <f t="shared" si="11"/>
        <v>#DIV/0!</v>
      </c>
      <c r="CN14" s="22">
        <f t="shared" si="12"/>
        <v>0</v>
      </c>
      <c r="CO14" s="22">
        <f t="shared" si="13"/>
        <v>0</v>
      </c>
      <c r="CP14" s="22">
        <f t="shared" si="14"/>
        <v>0</v>
      </c>
      <c r="CQ14" s="22">
        <f t="shared" si="15"/>
        <v>0</v>
      </c>
      <c r="CR14" s="22">
        <f t="shared" si="16"/>
        <v>0</v>
      </c>
      <c r="CS14" s="22">
        <f t="shared" si="17"/>
        <v>0</v>
      </c>
      <c r="CT14" s="22" t="e">
        <f t="shared" si="18"/>
        <v>#DIV/0!</v>
      </c>
      <c r="CU14" s="22">
        <f t="shared" si="19"/>
        <v>0</v>
      </c>
      <c r="CV14" s="22" t="e">
        <f t="shared" si="20"/>
        <v>#DIV/0!</v>
      </c>
      <c r="CW14" s="22">
        <f t="shared" si="21"/>
        <v>0</v>
      </c>
      <c r="CX14" s="22">
        <f t="shared" si="22"/>
        <v>0</v>
      </c>
      <c r="CY14" s="22">
        <f t="shared" si="23"/>
        <v>0</v>
      </c>
      <c r="CZ14" s="22" t="e">
        <f t="shared" si="24"/>
        <v>#DIV/0!</v>
      </c>
      <c r="DA14" s="22" t="e">
        <f t="shared" si="25"/>
        <v>#DIV/0!</v>
      </c>
      <c r="DB14" s="22" t="e">
        <f t="shared" si="26"/>
        <v>#DIV/0!</v>
      </c>
      <c r="DC14" s="22" t="e">
        <f t="shared" si="27"/>
        <v>#DIV/0!</v>
      </c>
      <c r="DE14" s="22">
        <f t="shared" si="49"/>
        <v>0</v>
      </c>
      <c r="DF14" s="22">
        <f t="shared" si="49"/>
        <v>0</v>
      </c>
      <c r="DG14" s="22">
        <f t="shared" si="50"/>
        <v>0</v>
      </c>
      <c r="DH14" s="22">
        <f t="shared" si="51"/>
        <v>0</v>
      </c>
      <c r="DI14" s="22">
        <f t="shared" si="28"/>
        <v>0</v>
      </c>
      <c r="DJ14" s="22">
        <f t="shared" si="28"/>
        <v>0</v>
      </c>
      <c r="DK14" s="22">
        <f t="shared" si="28"/>
        <v>0</v>
      </c>
      <c r="DL14" s="22">
        <f t="shared" si="28"/>
        <v>0</v>
      </c>
      <c r="DM14" s="22">
        <f t="shared" si="28"/>
        <v>0</v>
      </c>
      <c r="DN14" s="22">
        <f t="shared" si="29"/>
        <v>0</v>
      </c>
      <c r="DO14" s="22">
        <f t="shared" si="52"/>
        <v>0</v>
      </c>
      <c r="DP14" s="22">
        <f t="shared" si="52"/>
        <v>0</v>
      </c>
      <c r="DQ14" s="22">
        <f t="shared" si="52"/>
        <v>0</v>
      </c>
      <c r="DR14" s="22">
        <f t="shared" si="53"/>
        <v>0</v>
      </c>
      <c r="DS14" s="22">
        <f t="shared" si="54"/>
        <v>0</v>
      </c>
    </row>
    <row r="15" spans="1:123" s="22" customFormat="1" ht="15.75" thickBot="1">
      <c r="A15" s="105" t="s">
        <v>196</v>
      </c>
      <c r="B15" s="95">
        <v>13</v>
      </c>
      <c r="C15" s="95" t="s">
        <v>209</v>
      </c>
      <c r="D15" s="120" t="s">
        <v>73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120" t="s">
        <v>73</v>
      </c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48"/>
      <c r="AK15" s="90"/>
      <c r="AL15" s="31"/>
      <c r="AM15" s="31"/>
      <c r="AN15" s="25"/>
      <c r="AO15" s="25"/>
      <c r="AP15" s="25"/>
      <c r="AQ15" s="25"/>
      <c r="AR15" s="26"/>
      <c r="AS15" s="24"/>
      <c r="AT15" s="24"/>
      <c r="AU15" s="24"/>
      <c r="AV15" s="24"/>
      <c r="AW15" s="24"/>
      <c r="AX15" s="24"/>
      <c r="AY15" s="24"/>
      <c r="AZ15" s="27">
        <f t="shared" si="30"/>
        <v>0</v>
      </c>
      <c r="BA15" s="28">
        <f t="shared" si="0"/>
        <v>0</v>
      </c>
      <c r="BB15" s="29">
        <f t="shared" si="0"/>
        <v>0</v>
      </c>
      <c r="BC15" s="29">
        <f t="shared" si="31"/>
        <v>0</v>
      </c>
      <c r="BD15" s="29">
        <f t="shared" si="1"/>
        <v>0</v>
      </c>
      <c r="BE15" s="29">
        <f t="shared" si="32"/>
        <v>0</v>
      </c>
      <c r="BF15" s="29">
        <f t="shared" si="2"/>
        <v>0</v>
      </c>
      <c r="BG15" s="29">
        <f t="shared" si="33"/>
        <v>0</v>
      </c>
      <c r="BH15" s="29">
        <f t="shared" si="3"/>
        <v>0</v>
      </c>
      <c r="BI15" s="29">
        <f t="shared" si="3"/>
        <v>0</v>
      </c>
      <c r="BJ15" s="29">
        <f t="shared" si="3"/>
        <v>0</v>
      </c>
      <c r="BK15" s="29">
        <f t="shared" si="34"/>
        <v>0</v>
      </c>
      <c r="BL15" s="29">
        <f t="shared" si="34"/>
        <v>0</v>
      </c>
      <c r="BM15" s="29">
        <f t="shared" si="35"/>
        <v>0</v>
      </c>
      <c r="BN15" s="29">
        <f t="shared" si="4"/>
        <v>0</v>
      </c>
      <c r="BO15" s="29">
        <f t="shared" si="4"/>
        <v>0</v>
      </c>
      <c r="BP15" s="29">
        <f t="shared" si="36"/>
        <v>0</v>
      </c>
      <c r="BQ15" s="29">
        <f t="shared" si="37"/>
        <v>0</v>
      </c>
      <c r="BR15" s="29">
        <f t="shared" si="37"/>
        <v>0</v>
      </c>
      <c r="BS15" s="29">
        <f t="shared" si="38"/>
        <v>0</v>
      </c>
      <c r="BT15" s="29">
        <f t="shared" si="5"/>
        <v>0</v>
      </c>
      <c r="BU15" s="30">
        <f t="shared" si="5"/>
        <v>0</v>
      </c>
      <c r="BV15" s="30">
        <f t="shared" si="39"/>
        <v>0</v>
      </c>
      <c r="BX15" s="28">
        <f t="shared" si="40"/>
        <v>0</v>
      </c>
      <c r="BY15" s="29">
        <f t="shared" si="41"/>
        <v>0</v>
      </c>
      <c r="BZ15" s="29">
        <f t="shared" si="42"/>
        <v>0</v>
      </c>
      <c r="CA15" s="29">
        <f t="shared" si="43"/>
        <v>0</v>
      </c>
      <c r="CB15" s="29">
        <f t="shared" si="44"/>
        <v>0</v>
      </c>
      <c r="CC15" s="30" t="str">
        <f t="shared" si="45"/>
        <v/>
      </c>
      <c r="CD15" s="122" t="e">
        <f t="shared" si="6"/>
        <v>#VALUE!</v>
      </c>
      <c r="CE15" s="22" t="str">
        <f t="shared" si="46"/>
        <v xml:space="preserve"> </v>
      </c>
      <c r="CF15" s="122" t="e">
        <f t="shared" si="7"/>
        <v>#VALUE!</v>
      </c>
      <c r="CG15" s="22" t="str">
        <f t="shared" si="47"/>
        <v xml:space="preserve"> </v>
      </c>
      <c r="CH15" s="122" t="e">
        <f t="shared" si="8"/>
        <v>#VALUE!</v>
      </c>
      <c r="CI15" s="22" t="str">
        <f t="shared" si="48"/>
        <v xml:space="preserve"> </v>
      </c>
      <c r="CJ15" s="22" t="e">
        <f t="shared" si="9"/>
        <v>#VALUE!</v>
      </c>
      <c r="CK15" s="22" t="e">
        <f t="shared" si="10"/>
        <v>#VALUE!</v>
      </c>
      <c r="CM15" s="22" t="e">
        <f t="shared" si="11"/>
        <v>#DIV/0!</v>
      </c>
      <c r="CN15" s="22">
        <f t="shared" si="12"/>
        <v>0</v>
      </c>
      <c r="CO15" s="22">
        <f t="shared" si="13"/>
        <v>0</v>
      </c>
      <c r="CP15" s="22">
        <f t="shared" si="14"/>
        <v>0</v>
      </c>
      <c r="CQ15" s="22">
        <f t="shared" si="15"/>
        <v>0</v>
      </c>
      <c r="CR15" s="22">
        <f t="shared" si="16"/>
        <v>0</v>
      </c>
      <c r="CS15" s="22">
        <f t="shared" si="17"/>
        <v>0</v>
      </c>
      <c r="CT15" s="22" t="e">
        <f t="shared" si="18"/>
        <v>#DIV/0!</v>
      </c>
      <c r="CU15" s="22">
        <f t="shared" si="19"/>
        <v>0</v>
      </c>
      <c r="CV15" s="22" t="e">
        <f t="shared" si="20"/>
        <v>#DIV/0!</v>
      </c>
      <c r="CW15" s="22">
        <f t="shared" si="21"/>
        <v>0</v>
      </c>
      <c r="CX15" s="22">
        <f t="shared" si="22"/>
        <v>0</v>
      </c>
      <c r="CY15" s="22">
        <f t="shared" si="23"/>
        <v>0</v>
      </c>
      <c r="CZ15" s="22" t="e">
        <f t="shared" si="24"/>
        <v>#DIV/0!</v>
      </c>
      <c r="DA15" s="22" t="e">
        <f t="shared" si="25"/>
        <v>#DIV/0!</v>
      </c>
      <c r="DB15" s="22" t="e">
        <f t="shared" si="26"/>
        <v>#DIV/0!</v>
      </c>
      <c r="DC15" s="22" t="e">
        <f t="shared" si="27"/>
        <v>#DIV/0!</v>
      </c>
      <c r="DE15" s="22">
        <f t="shared" si="49"/>
        <v>0</v>
      </c>
      <c r="DF15" s="22">
        <f t="shared" si="49"/>
        <v>0</v>
      </c>
      <c r="DG15" s="22">
        <f t="shared" si="50"/>
        <v>0</v>
      </c>
      <c r="DH15" s="22">
        <f t="shared" si="51"/>
        <v>0</v>
      </c>
      <c r="DI15" s="22">
        <f t="shared" si="28"/>
        <v>0</v>
      </c>
      <c r="DJ15" s="22">
        <f t="shared" si="28"/>
        <v>0</v>
      </c>
      <c r="DK15" s="22">
        <f t="shared" si="28"/>
        <v>0</v>
      </c>
      <c r="DL15" s="22">
        <f t="shared" si="28"/>
        <v>0</v>
      </c>
      <c r="DM15" s="22">
        <f t="shared" si="28"/>
        <v>0</v>
      </c>
      <c r="DN15" s="22">
        <f t="shared" si="29"/>
        <v>0</v>
      </c>
      <c r="DO15" s="22">
        <f t="shared" si="52"/>
        <v>0</v>
      </c>
      <c r="DP15" s="22">
        <f t="shared" si="52"/>
        <v>0</v>
      </c>
      <c r="DQ15" s="22">
        <f t="shared" si="52"/>
        <v>0</v>
      </c>
      <c r="DR15" s="22">
        <f t="shared" si="53"/>
        <v>0</v>
      </c>
      <c r="DS15" s="22">
        <f t="shared" si="54"/>
        <v>0</v>
      </c>
    </row>
    <row r="16" spans="1:123" s="22" customFormat="1" ht="15.75" thickBot="1">
      <c r="A16" s="105" t="s">
        <v>196</v>
      </c>
      <c r="B16" s="95">
        <v>14</v>
      </c>
      <c r="C16" s="95" t="s">
        <v>210</v>
      </c>
      <c r="D16" s="120" t="s">
        <v>73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120" t="s">
        <v>73</v>
      </c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48"/>
      <c r="AK16" s="90"/>
      <c r="AL16" s="31"/>
      <c r="AM16" s="31"/>
      <c r="AN16" s="25"/>
      <c r="AO16" s="25"/>
      <c r="AP16" s="25"/>
      <c r="AQ16" s="25"/>
      <c r="AR16" s="26"/>
      <c r="AS16" s="24"/>
      <c r="AT16" s="24"/>
      <c r="AU16" s="24"/>
      <c r="AV16" s="24"/>
      <c r="AW16" s="24"/>
      <c r="AX16" s="24"/>
      <c r="AY16" s="24"/>
      <c r="AZ16" s="27">
        <f t="shared" si="30"/>
        <v>0</v>
      </c>
      <c r="BA16" s="28">
        <f t="shared" si="0"/>
        <v>0</v>
      </c>
      <c r="BB16" s="29">
        <f t="shared" si="0"/>
        <v>0</v>
      </c>
      <c r="BC16" s="29">
        <f t="shared" si="31"/>
        <v>0</v>
      </c>
      <c r="BD16" s="29">
        <f t="shared" si="1"/>
        <v>0</v>
      </c>
      <c r="BE16" s="29">
        <f t="shared" si="32"/>
        <v>0</v>
      </c>
      <c r="BF16" s="29">
        <f t="shared" si="2"/>
        <v>0</v>
      </c>
      <c r="BG16" s="29">
        <f t="shared" si="33"/>
        <v>0</v>
      </c>
      <c r="BH16" s="29">
        <f t="shared" si="3"/>
        <v>0</v>
      </c>
      <c r="BI16" s="29">
        <f t="shared" si="3"/>
        <v>0</v>
      </c>
      <c r="BJ16" s="29">
        <f t="shared" si="3"/>
        <v>0</v>
      </c>
      <c r="BK16" s="29">
        <f t="shared" si="34"/>
        <v>0</v>
      </c>
      <c r="BL16" s="29">
        <f t="shared" si="34"/>
        <v>0</v>
      </c>
      <c r="BM16" s="29">
        <f t="shared" si="35"/>
        <v>0</v>
      </c>
      <c r="BN16" s="29">
        <f t="shared" si="4"/>
        <v>0</v>
      </c>
      <c r="BO16" s="29">
        <f t="shared" si="4"/>
        <v>0</v>
      </c>
      <c r="BP16" s="29">
        <f t="shared" si="36"/>
        <v>0</v>
      </c>
      <c r="BQ16" s="29">
        <f t="shared" si="37"/>
        <v>0</v>
      </c>
      <c r="BR16" s="29">
        <f t="shared" si="37"/>
        <v>0</v>
      </c>
      <c r="BS16" s="29">
        <f t="shared" si="38"/>
        <v>0</v>
      </c>
      <c r="BT16" s="29">
        <f t="shared" si="5"/>
        <v>0</v>
      </c>
      <c r="BU16" s="30">
        <f t="shared" si="5"/>
        <v>0</v>
      </c>
      <c r="BV16" s="30">
        <f t="shared" si="39"/>
        <v>0</v>
      </c>
      <c r="BX16" s="28">
        <f t="shared" si="40"/>
        <v>0</v>
      </c>
      <c r="BY16" s="29">
        <f t="shared" si="41"/>
        <v>0</v>
      </c>
      <c r="BZ16" s="29">
        <f t="shared" si="42"/>
        <v>0</v>
      </c>
      <c r="CA16" s="29">
        <f t="shared" si="43"/>
        <v>0</v>
      </c>
      <c r="CB16" s="29">
        <f t="shared" si="44"/>
        <v>0</v>
      </c>
      <c r="CC16" s="30" t="str">
        <f t="shared" si="45"/>
        <v/>
      </c>
      <c r="CD16" s="122" t="e">
        <f t="shared" si="6"/>
        <v>#VALUE!</v>
      </c>
      <c r="CE16" s="22" t="str">
        <f t="shared" si="46"/>
        <v xml:space="preserve"> </v>
      </c>
      <c r="CF16" s="122" t="e">
        <f t="shared" si="7"/>
        <v>#VALUE!</v>
      </c>
      <c r="CG16" s="22" t="str">
        <f t="shared" si="47"/>
        <v xml:space="preserve"> </v>
      </c>
      <c r="CH16" s="122" t="e">
        <f t="shared" si="8"/>
        <v>#VALUE!</v>
      </c>
      <c r="CI16" s="22" t="str">
        <f t="shared" si="48"/>
        <v xml:space="preserve"> </v>
      </c>
      <c r="CJ16" s="22" t="e">
        <f t="shared" si="9"/>
        <v>#VALUE!</v>
      </c>
      <c r="CK16" s="22" t="e">
        <f t="shared" si="10"/>
        <v>#VALUE!</v>
      </c>
      <c r="CM16" s="22" t="e">
        <f t="shared" si="11"/>
        <v>#DIV/0!</v>
      </c>
      <c r="CN16" s="22">
        <f t="shared" si="12"/>
        <v>0</v>
      </c>
      <c r="CO16" s="22">
        <f t="shared" si="13"/>
        <v>0</v>
      </c>
      <c r="CP16" s="22">
        <f t="shared" si="14"/>
        <v>0</v>
      </c>
      <c r="CQ16" s="22">
        <f t="shared" si="15"/>
        <v>0</v>
      </c>
      <c r="CR16" s="22">
        <f t="shared" si="16"/>
        <v>0</v>
      </c>
      <c r="CS16" s="22">
        <f t="shared" si="17"/>
        <v>0</v>
      </c>
      <c r="CT16" s="22" t="e">
        <f t="shared" si="18"/>
        <v>#DIV/0!</v>
      </c>
      <c r="CU16" s="22">
        <f t="shared" si="19"/>
        <v>0</v>
      </c>
      <c r="CV16" s="22" t="e">
        <f t="shared" si="20"/>
        <v>#DIV/0!</v>
      </c>
      <c r="CW16" s="22">
        <f t="shared" si="21"/>
        <v>0</v>
      </c>
      <c r="CX16" s="22">
        <f t="shared" si="22"/>
        <v>0</v>
      </c>
      <c r="CY16" s="22">
        <f t="shared" si="23"/>
        <v>0</v>
      </c>
      <c r="CZ16" s="22" t="e">
        <f t="shared" si="24"/>
        <v>#DIV/0!</v>
      </c>
      <c r="DA16" s="22" t="e">
        <f t="shared" si="25"/>
        <v>#DIV/0!</v>
      </c>
      <c r="DB16" s="22" t="e">
        <f t="shared" si="26"/>
        <v>#DIV/0!</v>
      </c>
      <c r="DC16" s="22" t="e">
        <f t="shared" si="27"/>
        <v>#DIV/0!</v>
      </c>
      <c r="DE16" s="22">
        <f t="shared" si="49"/>
        <v>0</v>
      </c>
      <c r="DF16" s="22">
        <f t="shared" si="49"/>
        <v>0</v>
      </c>
      <c r="DG16" s="22">
        <f t="shared" si="50"/>
        <v>0</v>
      </c>
      <c r="DH16" s="22">
        <f t="shared" si="51"/>
        <v>0</v>
      </c>
      <c r="DI16" s="22">
        <f t="shared" si="28"/>
        <v>0</v>
      </c>
      <c r="DJ16" s="22">
        <f t="shared" si="28"/>
        <v>0</v>
      </c>
      <c r="DK16" s="22">
        <f t="shared" si="28"/>
        <v>0</v>
      </c>
      <c r="DL16" s="22">
        <f t="shared" si="28"/>
        <v>0</v>
      </c>
      <c r="DM16" s="22">
        <f t="shared" si="28"/>
        <v>0</v>
      </c>
      <c r="DN16" s="22">
        <f t="shared" si="29"/>
        <v>0</v>
      </c>
      <c r="DO16" s="22">
        <f t="shared" si="52"/>
        <v>0</v>
      </c>
      <c r="DP16" s="22">
        <f t="shared" si="52"/>
        <v>0</v>
      </c>
      <c r="DQ16" s="22">
        <f t="shared" si="52"/>
        <v>0</v>
      </c>
      <c r="DR16" s="22">
        <f t="shared" si="53"/>
        <v>0</v>
      </c>
      <c r="DS16" s="22">
        <f t="shared" si="54"/>
        <v>0</v>
      </c>
    </row>
    <row r="17" spans="1:123" ht="15.75" thickBot="1">
      <c r="A17" s="105" t="s">
        <v>196</v>
      </c>
      <c r="B17" s="95">
        <v>15</v>
      </c>
      <c r="C17" s="95" t="s">
        <v>211</v>
      </c>
      <c r="D17" s="120" t="s">
        <v>73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120" t="s">
        <v>73</v>
      </c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48"/>
      <c r="AK17" s="90"/>
      <c r="AL17" s="31"/>
      <c r="AM17" s="31"/>
      <c r="AN17" s="34"/>
      <c r="AO17" s="34"/>
      <c r="AP17" s="34"/>
      <c r="AQ17" s="34"/>
      <c r="AR17" s="35"/>
      <c r="AS17" s="31"/>
      <c r="AT17" s="31"/>
      <c r="AU17" s="31"/>
      <c r="AV17" s="31"/>
      <c r="AW17" s="31"/>
      <c r="AX17" s="31"/>
      <c r="AY17" s="31"/>
      <c r="AZ17" s="36">
        <f t="shared" si="30"/>
        <v>0</v>
      </c>
      <c r="BA17" s="37">
        <f t="shared" si="0"/>
        <v>0</v>
      </c>
      <c r="BB17" s="38">
        <f t="shared" si="0"/>
        <v>0</v>
      </c>
      <c r="BC17" s="29">
        <f t="shared" si="31"/>
        <v>0</v>
      </c>
      <c r="BD17" s="38">
        <f t="shared" si="1"/>
        <v>0</v>
      </c>
      <c r="BE17" s="29">
        <f t="shared" si="32"/>
        <v>0</v>
      </c>
      <c r="BF17" s="38">
        <f t="shared" si="2"/>
        <v>0</v>
      </c>
      <c r="BG17" s="29">
        <f t="shared" si="33"/>
        <v>0</v>
      </c>
      <c r="BH17" s="38">
        <f t="shared" si="3"/>
        <v>0</v>
      </c>
      <c r="BI17" s="38">
        <f t="shared" si="3"/>
        <v>0</v>
      </c>
      <c r="BJ17" s="38">
        <f t="shared" si="3"/>
        <v>0</v>
      </c>
      <c r="BK17" s="38">
        <f t="shared" si="34"/>
        <v>0</v>
      </c>
      <c r="BL17" s="38">
        <f t="shared" si="34"/>
        <v>0</v>
      </c>
      <c r="BM17" s="29">
        <f t="shared" si="35"/>
        <v>0</v>
      </c>
      <c r="BN17" s="38">
        <f t="shared" si="4"/>
        <v>0</v>
      </c>
      <c r="BO17" s="38">
        <f t="shared" si="4"/>
        <v>0</v>
      </c>
      <c r="BP17" s="38">
        <f t="shared" si="36"/>
        <v>0</v>
      </c>
      <c r="BQ17" s="38">
        <f t="shared" si="37"/>
        <v>0</v>
      </c>
      <c r="BR17" s="38">
        <f t="shared" si="37"/>
        <v>0</v>
      </c>
      <c r="BS17" s="29">
        <f t="shared" si="38"/>
        <v>0</v>
      </c>
      <c r="BT17" s="38">
        <f t="shared" si="5"/>
        <v>0</v>
      </c>
      <c r="BU17" s="39">
        <f t="shared" si="5"/>
        <v>0</v>
      </c>
      <c r="BV17" s="39">
        <f t="shared" si="39"/>
        <v>0</v>
      </c>
      <c r="BW17" s="40"/>
      <c r="BX17" s="37">
        <f t="shared" si="40"/>
        <v>0</v>
      </c>
      <c r="BY17" s="38">
        <f t="shared" si="41"/>
        <v>0</v>
      </c>
      <c r="BZ17" s="38">
        <f t="shared" si="42"/>
        <v>0</v>
      </c>
      <c r="CA17" s="38">
        <f t="shared" si="43"/>
        <v>0</v>
      </c>
      <c r="CB17" s="38">
        <f t="shared" si="44"/>
        <v>0</v>
      </c>
      <c r="CC17" s="30" t="str">
        <f t="shared" si="45"/>
        <v/>
      </c>
      <c r="CD17" s="122" t="e">
        <f t="shared" si="6"/>
        <v>#VALUE!</v>
      </c>
      <c r="CE17" s="22" t="str">
        <f t="shared" si="46"/>
        <v xml:space="preserve"> </v>
      </c>
      <c r="CF17" s="122" t="e">
        <f t="shared" si="7"/>
        <v>#VALUE!</v>
      </c>
      <c r="CG17" s="22" t="str">
        <f t="shared" si="47"/>
        <v xml:space="preserve"> </v>
      </c>
      <c r="CH17" s="122" t="e">
        <f t="shared" si="8"/>
        <v>#VALUE!</v>
      </c>
      <c r="CI17" s="22" t="str">
        <f t="shared" si="48"/>
        <v xml:space="preserve"> </v>
      </c>
      <c r="CJ17" t="e">
        <f t="shared" si="9"/>
        <v>#VALUE!</v>
      </c>
      <c r="CK17" t="e">
        <f t="shared" si="10"/>
        <v>#VALUE!</v>
      </c>
      <c r="CM17" t="e">
        <f t="shared" si="11"/>
        <v>#DIV/0!</v>
      </c>
      <c r="CN17">
        <f t="shared" si="12"/>
        <v>0</v>
      </c>
      <c r="CO17">
        <f t="shared" si="13"/>
        <v>0</v>
      </c>
      <c r="CP17">
        <f t="shared" si="14"/>
        <v>0</v>
      </c>
      <c r="CQ17">
        <f t="shared" si="15"/>
        <v>0</v>
      </c>
      <c r="CR17">
        <f t="shared" si="16"/>
        <v>0</v>
      </c>
      <c r="CS17">
        <f t="shared" si="17"/>
        <v>0</v>
      </c>
      <c r="CT17" t="e">
        <f t="shared" si="18"/>
        <v>#DIV/0!</v>
      </c>
      <c r="CU17">
        <f t="shared" si="19"/>
        <v>0</v>
      </c>
      <c r="CV17" t="e">
        <f t="shared" si="20"/>
        <v>#DIV/0!</v>
      </c>
      <c r="CW17">
        <f t="shared" si="21"/>
        <v>0</v>
      </c>
      <c r="CX17">
        <f t="shared" si="22"/>
        <v>0</v>
      </c>
      <c r="CY17">
        <f t="shared" si="23"/>
        <v>0</v>
      </c>
      <c r="CZ17" t="e">
        <f t="shared" si="24"/>
        <v>#DIV/0!</v>
      </c>
      <c r="DA17" t="e">
        <f t="shared" si="25"/>
        <v>#DIV/0!</v>
      </c>
      <c r="DB17" t="e">
        <f t="shared" si="26"/>
        <v>#DIV/0!</v>
      </c>
      <c r="DC17" t="e">
        <f t="shared" si="27"/>
        <v>#DIV/0!</v>
      </c>
      <c r="DE17" s="22">
        <f t="shared" si="49"/>
        <v>0</v>
      </c>
      <c r="DF17" s="22">
        <f t="shared" si="49"/>
        <v>0</v>
      </c>
      <c r="DG17" s="22">
        <f t="shared" si="50"/>
        <v>0</v>
      </c>
      <c r="DH17" s="22">
        <f t="shared" si="51"/>
        <v>0</v>
      </c>
      <c r="DI17" s="22">
        <f t="shared" si="28"/>
        <v>0</v>
      </c>
      <c r="DJ17" s="22">
        <f t="shared" si="28"/>
        <v>0</v>
      </c>
      <c r="DK17" s="22">
        <f t="shared" si="28"/>
        <v>0</v>
      </c>
      <c r="DL17" s="22">
        <f t="shared" si="28"/>
        <v>0</v>
      </c>
      <c r="DM17" s="22">
        <f t="shared" si="28"/>
        <v>0</v>
      </c>
      <c r="DN17" s="22">
        <f t="shared" si="29"/>
        <v>0</v>
      </c>
      <c r="DO17" s="22">
        <f t="shared" si="52"/>
        <v>0</v>
      </c>
      <c r="DP17" s="22">
        <f t="shared" si="52"/>
        <v>0</v>
      </c>
      <c r="DQ17" s="22">
        <f t="shared" si="52"/>
        <v>0</v>
      </c>
      <c r="DR17" s="22">
        <f t="shared" si="53"/>
        <v>0</v>
      </c>
      <c r="DS17" s="22">
        <f t="shared" si="54"/>
        <v>0</v>
      </c>
    </row>
    <row r="18" spans="1:123" ht="15.75" thickBot="1">
      <c r="A18" s="42"/>
      <c r="B18" s="43"/>
      <c r="C18" s="44"/>
      <c r="D18" s="45"/>
      <c r="E18" s="46"/>
      <c r="F18" s="47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8"/>
      <c r="U18" s="47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8"/>
      <c r="AK18" s="47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8">
        <f>SUM(AZ3:AZ17)</f>
        <v>22</v>
      </c>
      <c r="BA18" s="49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50"/>
      <c r="BW18" s="42"/>
      <c r="BX18" s="43"/>
      <c r="BY18" s="43"/>
      <c r="BZ18" s="43"/>
      <c r="CA18" s="43"/>
      <c r="CB18" s="43"/>
      <c r="CC18" s="43"/>
      <c r="CD18" s="42"/>
      <c r="CE18" s="42"/>
      <c r="CF18" s="42"/>
      <c r="CG18" s="42"/>
      <c r="CH18" s="42"/>
      <c r="CI18" s="42"/>
    </row>
    <row r="19" spans="1:123" ht="15.75" thickBot="1">
      <c r="C19" s="7" t="s">
        <v>40</v>
      </c>
      <c r="D19" s="7"/>
      <c r="E19" s="51"/>
      <c r="F19" s="51"/>
      <c r="G19" s="51"/>
      <c r="H19" s="51">
        <v>4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>
        <v>1</v>
      </c>
      <c r="X19" s="51">
        <v>2</v>
      </c>
      <c r="Y19" s="51"/>
      <c r="Z19" s="51"/>
      <c r="AA19" s="51">
        <v>1</v>
      </c>
      <c r="AB19" s="85"/>
      <c r="AC19" s="85"/>
      <c r="AD19" s="85"/>
      <c r="AE19" s="85"/>
      <c r="AF19" s="85"/>
      <c r="AG19" s="85"/>
      <c r="AH19" s="85"/>
      <c r="AI19" s="85"/>
      <c r="AJ19" s="85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7">
        <f>AZ18/2</f>
        <v>11</v>
      </c>
      <c r="BA19" s="1">
        <f t="shared" ref="BA19:BB19" si="55">SUM(E19,U19,AK19)</f>
        <v>0</v>
      </c>
      <c r="BB19" s="52">
        <f t="shared" si="55"/>
        <v>0</v>
      </c>
      <c r="BC19" s="52"/>
      <c r="BD19" s="52">
        <f>SUM(G19,W19,AM19)</f>
        <v>1</v>
      </c>
      <c r="BE19" s="52"/>
      <c r="BF19" s="52">
        <f>SUM(H19,X19,AN19)</f>
        <v>6</v>
      </c>
      <c r="BG19" s="52"/>
      <c r="BH19" s="52">
        <f>SUM(I19,Y19,AO19)</f>
        <v>0</v>
      </c>
      <c r="BI19" s="52">
        <f>SUM(J19,Z19,AP19)</f>
        <v>0</v>
      </c>
      <c r="BJ19" s="52">
        <f>SUM(K19,AA19,AQ19)</f>
        <v>1</v>
      </c>
      <c r="BK19" s="53">
        <f>SUM(AR19,AB19,L19)</f>
        <v>0</v>
      </c>
      <c r="BL19" s="53">
        <f>SUM(AS19,AC19,M19)</f>
        <v>0</v>
      </c>
      <c r="BM19" s="53"/>
      <c r="BN19" s="53">
        <f>SUM(AT19,AD19,N19)</f>
        <v>0</v>
      </c>
      <c r="BO19" s="53"/>
      <c r="BP19" s="53">
        <f>SUM(AU19,AE19,O19)</f>
        <v>0</v>
      </c>
      <c r="BQ19" s="53">
        <f>SUM(AV19,AF19,P19)</f>
        <v>0</v>
      </c>
      <c r="BR19" s="53">
        <f>SUM(AW19,AG19,Q19)</f>
        <v>0</v>
      </c>
      <c r="BS19" s="53"/>
      <c r="BT19" s="53">
        <f>SUM(AX19,AH19,R19)</f>
        <v>0</v>
      </c>
      <c r="BU19" s="53"/>
      <c r="BV19" s="54">
        <f>SUM(AY19,AI19,S19)</f>
        <v>0</v>
      </c>
      <c r="CA19" s="55"/>
      <c r="CB19" s="55"/>
      <c r="CC19">
        <f>SUM(CC3:CC17)</f>
        <v>3115</v>
      </c>
    </row>
    <row r="20" spans="1:123">
      <c r="BI20" s="20"/>
      <c r="BY20" s="20"/>
      <c r="CJ20" t="e">
        <f>SUM(CJ3:CJ17)</f>
        <v>#VALUE!</v>
      </c>
      <c r="CK20" t="e">
        <f>SUM(CK3:CK17)</f>
        <v>#VALUE!</v>
      </c>
      <c r="CM20" t="e">
        <f t="shared" ref="CM20:DC20" si="56">SUM(CM3:CM17)</f>
        <v>#DIV/0!</v>
      </c>
      <c r="CN20">
        <f t="shared" si="56"/>
        <v>100</v>
      </c>
      <c r="CO20">
        <f t="shared" si="56"/>
        <v>100</v>
      </c>
      <c r="CP20">
        <f t="shared" si="56"/>
        <v>100</v>
      </c>
      <c r="CQ20">
        <f t="shared" si="56"/>
        <v>100</v>
      </c>
      <c r="CR20">
        <f t="shared" si="56"/>
        <v>100</v>
      </c>
      <c r="CS20">
        <f t="shared" si="56"/>
        <v>99.999999999999972</v>
      </c>
      <c r="CT20" t="e">
        <f t="shared" si="56"/>
        <v>#DIV/0!</v>
      </c>
      <c r="CU20">
        <f t="shared" si="56"/>
        <v>100</v>
      </c>
      <c r="CV20" t="e">
        <f t="shared" si="56"/>
        <v>#DIV/0!</v>
      </c>
      <c r="CW20">
        <f t="shared" si="56"/>
        <v>100</v>
      </c>
      <c r="CX20">
        <f t="shared" si="56"/>
        <v>100</v>
      </c>
      <c r="CY20">
        <f t="shared" si="56"/>
        <v>100</v>
      </c>
      <c r="CZ20" t="e">
        <f t="shared" si="56"/>
        <v>#DIV/0!</v>
      </c>
      <c r="DA20" t="e">
        <f t="shared" si="56"/>
        <v>#DIV/0!</v>
      </c>
      <c r="DB20" t="e">
        <f t="shared" si="56"/>
        <v>#DIV/0!</v>
      </c>
      <c r="DC20" t="e">
        <f t="shared" si="56"/>
        <v>#DIV/0!</v>
      </c>
    </row>
    <row r="21" spans="1:123" ht="15.75" thickBot="1"/>
    <row r="22" spans="1:123" ht="15.75" thickBot="1">
      <c r="D22" t="s">
        <v>41</v>
      </c>
      <c r="E22" t="s">
        <v>42</v>
      </c>
      <c r="F22" t="s">
        <v>43</v>
      </c>
      <c r="U22" s="55"/>
      <c r="BA22" s="16" t="s">
        <v>8</v>
      </c>
      <c r="BB22" s="17" t="s">
        <v>9</v>
      </c>
      <c r="BC22" s="17"/>
      <c r="BD22" s="17" t="s">
        <v>10</v>
      </c>
      <c r="BE22" s="17"/>
      <c r="BF22" s="17" t="s">
        <v>11</v>
      </c>
      <c r="BG22" s="17"/>
      <c r="BH22" s="17" t="s">
        <v>12</v>
      </c>
      <c r="BI22" s="17" t="s">
        <v>13</v>
      </c>
      <c r="BJ22" s="17" t="s">
        <v>14</v>
      </c>
      <c r="BK22" s="17" t="s">
        <v>15</v>
      </c>
      <c r="BL22" s="17" t="s">
        <v>16</v>
      </c>
      <c r="BM22" s="17"/>
      <c r="BN22" s="17" t="s">
        <v>17</v>
      </c>
      <c r="BO22" s="17"/>
      <c r="BP22" s="17" t="s">
        <v>27</v>
      </c>
      <c r="BQ22" s="17" t="s">
        <v>19</v>
      </c>
      <c r="BR22" s="17" t="s">
        <v>20</v>
      </c>
      <c r="BS22" s="17"/>
      <c r="BT22" s="17" t="s">
        <v>21</v>
      </c>
      <c r="BU22" s="17"/>
      <c r="BV22" s="19" t="s">
        <v>22</v>
      </c>
      <c r="BW22" s="185" t="s">
        <v>44</v>
      </c>
      <c r="BX22" s="186"/>
      <c r="BY22" s="186"/>
      <c r="BZ22" s="186"/>
      <c r="CA22" s="187"/>
      <c r="CB22" s="150" t="s">
        <v>222</v>
      </c>
      <c r="CC22" s="151"/>
    </row>
    <row r="23" spans="1:123" ht="15.75" thickBot="1">
      <c r="D23">
        <v>2010</v>
      </c>
      <c r="E23">
        <v>2011</v>
      </c>
      <c r="F23">
        <v>2012</v>
      </c>
      <c r="G23" t="s">
        <v>45</v>
      </c>
      <c r="AY23" s="153" t="s">
        <v>46</v>
      </c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78" t="s">
        <v>47</v>
      </c>
      <c r="BX23" s="179"/>
      <c r="BY23" s="56"/>
      <c r="BZ23" s="56"/>
      <c r="CA23" s="57">
        <f>SUM(BA25:BV25)</f>
        <v>66</v>
      </c>
      <c r="CB23" s="123">
        <v>0.8</v>
      </c>
      <c r="CC23" s="60">
        <f>PERCENTILE($CC$1:$CC17,0.8)</f>
        <v>440</v>
      </c>
    </row>
    <row r="24" spans="1:123" ht="15.75" thickBot="1">
      <c r="C24" t="s">
        <v>48</v>
      </c>
      <c r="D24">
        <f>COUNTIF(D3:D17,"P")</f>
        <v>11</v>
      </c>
      <c r="E24">
        <f>COUNTIF(T3:T17,"P")</f>
        <v>11</v>
      </c>
      <c r="G24">
        <f>AVERAGE(D24:F24)</f>
        <v>11</v>
      </c>
      <c r="AP24" s="55"/>
      <c r="AQ24" s="55"/>
      <c r="AR24" s="55"/>
      <c r="AS24" s="55"/>
      <c r="AT24" s="55"/>
      <c r="AU24" s="55"/>
      <c r="AV24" s="55"/>
      <c r="AW24" s="55"/>
      <c r="AX24" s="55"/>
      <c r="AY24" s="1" t="s">
        <v>49</v>
      </c>
      <c r="AZ24" s="58"/>
      <c r="BA24" s="59">
        <f>SUM(BA3:BA17)</f>
        <v>0</v>
      </c>
      <c r="BB24" s="59">
        <f>SUM(BB3:BB17)</f>
        <v>2</v>
      </c>
      <c r="BC24" s="59"/>
      <c r="BD24" s="59">
        <f>SUM(BD3:BD17)</f>
        <v>16</v>
      </c>
      <c r="BE24" s="59"/>
      <c r="BF24" s="59">
        <f>SUM(BF3:BF17)</f>
        <v>32</v>
      </c>
      <c r="BG24" s="59"/>
      <c r="BH24" s="59">
        <f>SUM(BH3:BH17)</f>
        <v>6</v>
      </c>
      <c r="BI24" s="59">
        <f>SUM(BI3:BI17)</f>
        <v>5</v>
      </c>
      <c r="BJ24" s="59">
        <f>SUM(BJ3:BJ17)</f>
        <v>7</v>
      </c>
      <c r="BK24" s="59">
        <f>SUM(BK3:BK17)</f>
        <v>0</v>
      </c>
      <c r="BL24" s="59">
        <f>SUM(BL3:BL17)</f>
        <v>1</v>
      </c>
      <c r="BM24" s="59"/>
      <c r="BN24" s="59">
        <f>SUM(BN3:BN17)</f>
        <v>0</v>
      </c>
      <c r="BO24" s="59">
        <f>SUM(BO3:BO17)</f>
        <v>1</v>
      </c>
      <c r="BP24" s="59">
        <f>SUM(BP3:BP17)</f>
        <v>1</v>
      </c>
      <c r="BQ24" s="59">
        <f>SUM(BQ3:BQ17)</f>
        <v>4</v>
      </c>
      <c r="BR24" s="59">
        <f>SUM(BR3:BR17)</f>
        <v>0</v>
      </c>
      <c r="BS24" s="59"/>
      <c r="BT24" s="59">
        <f>SUM(BT3:BT17)</f>
        <v>0</v>
      </c>
      <c r="BU24" s="59">
        <f>SUM(BU3:BU17)</f>
        <v>0</v>
      </c>
      <c r="BV24" s="59">
        <f>SUM(BV3:BV17)</f>
        <v>0</v>
      </c>
      <c r="BW24" s="169" t="s">
        <v>29</v>
      </c>
      <c r="BX24" s="170"/>
      <c r="BY24" s="60"/>
      <c r="BZ24" s="60"/>
      <c r="CA24" s="61">
        <f>SUM(BA25:BJ25)</f>
        <v>60</v>
      </c>
      <c r="CB24" s="142">
        <v>0.75</v>
      </c>
      <c r="CC24" s="60">
        <f>PERCENTILE($CC$1:$CC17,0.75)</f>
        <v>382.5</v>
      </c>
    </row>
    <row r="25" spans="1:123" ht="15.75" thickBot="1">
      <c r="C25" t="s">
        <v>50</v>
      </c>
      <c r="D25">
        <f>COUNTIF(D3:D17,"C")</f>
        <v>4</v>
      </c>
      <c r="E25">
        <f>COUNTIF(T3:T17,"C")</f>
        <v>4</v>
      </c>
      <c r="F25">
        <f>COUNTIF(A3:AJ17,"C")</f>
        <v>8</v>
      </c>
      <c r="G25">
        <f>AVERAGE(D25:F25)</f>
        <v>5.333333333333333</v>
      </c>
      <c r="AP25" s="55"/>
      <c r="AQ25" s="55"/>
      <c r="AR25" s="55"/>
      <c r="AS25" s="55"/>
      <c r="AT25" s="55"/>
      <c r="AU25" s="55"/>
      <c r="AV25" s="55"/>
      <c r="AW25" s="55"/>
      <c r="AX25" s="55"/>
      <c r="AY25" s="1" t="s">
        <v>51</v>
      </c>
      <c r="AZ25" s="58"/>
      <c r="BA25" s="52">
        <f>BA24-BA19</f>
        <v>0</v>
      </c>
      <c r="BB25" s="52">
        <f t="shared" ref="BB25:BV25" si="57">BB24-BB19</f>
        <v>2</v>
      </c>
      <c r="BC25" s="52"/>
      <c r="BD25" s="52">
        <f t="shared" si="57"/>
        <v>15</v>
      </c>
      <c r="BE25" s="52"/>
      <c r="BF25" s="52">
        <f t="shared" si="57"/>
        <v>26</v>
      </c>
      <c r="BG25" s="52"/>
      <c r="BH25" s="52">
        <f t="shared" si="57"/>
        <v>6</v>
      </c>
      <c r="BI25" s="52">
        <f t="shared" si="57"/>
        <v>5</v>
      </c>
      <c r="BJ25" s="52">
        <f t="shared" si="57"/>
        <v>6</v>
      </c>
      <c r="BK25" s="52">
        <f t="shared" si="57"/>
        <v>0</v>
      </c>
      <c r="BL25" s="52">
        <f t="shared" si="57"/>
        <v>1</v>
      </c>
      <c r="BM25" s="52"/>
      <c r="BN25" s="52">
        <f t="shared" si="57"/>
        <v>0</v>
      </c>
      <c r="BO25" s="52"/>
      <c r="BP25" s="52">
        <f t="shared" si="57"/>
        <v>1</v>
      </c>
      <c r="BQ25" s="52">
        <f t="shared" si="57"/>
        <v>4</v>
      </c>
      <c r="BR25" s="52">
        <f t="shared" si="57"/>
        <v>0</v>
      </c>
      <c r="BS25" s="52"/>
      <c r="BT25" s="52">
        <f t="shared" si="57"/>
        <v>0</v>
      </c>
      <c r="BU25" s="52"/>
      <c r="BV25" s="52">
        <f t="shared" si="57"/>
        <v>0</v>
      </c>
      <c r="BW25" s="169" t="s">
        <v>52</v>
      </c>
      <c r="BX25" s="170"/>
      <c r="BY25" s="60"/>
      <c r="BZ25" s="60"/>
      <c r="CA25" s="61">
        <f>SUM(BK25:BP25)</f>
        <v>2</v>
      </c>
      <c r="CB25" s="123">
        <v>0.7</v>
      </c>
      <c r="CC25" s="60">
        <f>PERCENTILE($CC$1:$CC17,0.7)</f>
        <v>325</v>
      </c>
    </row>
    <row r="26" spans="1:123" ht="15.75" thickBot="1">
      <c r="C26" t="s">
        <v>53</v>
      </c>
      <c r="D26">
        <f>COUNTIF(D3:D17,"V")</f>
        <v>0</v>
      </c>
      <c r="E26">
        <f>COUNTIF(T3:T17,"V")</f>
        <v>0</v>
      </c>
      <c r="F26">
        <f>COUNTIF(AJ3:AJ17,"V")</f>
        <v>0</v>
      </c>
      <c r="G26">
        <f>AVERAGE(D26:F26)</f>
        <v>0</v>
      </c>
      <c r="AP26" s="55"/>
      <c r="AQ26" s="55"/>
      <c r="AR26" s="55"/>
      <c r="AS26" s="55"/>
      <c r="AT26" s="55"/>
      <c r="AU26" s="55"/>
      <c r="AV26" s="55"/>
      <c r="AW26" s="55"/>
      <c r="AX26" s="55"/>
      <c r="AY26" s="1" t="s">
        <v>54</v>
      </c>
      <c r="AZ26" s="58"/>
      <c r="BA26" s="58">
        <f>BA25*100</f>
        <v>0</v>
      </c>
      <c r="BB26" s="5">
        <f>BB25*80</f>
        <v>160</v>
      </c>
      <c r="BC26" s="5"/>
      <c r="BD26" s="5">
        <f>BD25*60</f>
        <v>900</v>
      </c>
      <c r="BE26" s="5"/>
      <c r="BF26" s="5">
        <f>BF25*40</f>
        <v>1040</v>
      </c>
      <c r="BG26" s="5"/>
      <c r="BH26" s="5">
        <f>BH25*20</f>
        <v>120</v>
      </c>
      <c r="BI26" s="5">
        <f>BI25*10</f>
        <v>50</v>
      </c>
      <c r="BJ26" s="5">
        <f>BJ25*5</f>
        <v>30</v>
      </c>
      <c r="BK26" s="5">
        <f>BK25*200</f>
        <v>0</v>
      </c>
      <c r="BL26" s="5">
        <f>BL25*100</f>
        <v>100</v>
      </c>
      <c r="BM26" s="5"/>
      <c r="BN26" s="5">
        <f>BN25*50</f>
        <v>0</v>
      </c>
      <c r="BO26" s="5"/>
      <c r="BP26" s="5">
        <f>BP25*25</f>
        <v>25</v>
      </c>
      <c r="BQ26" s="5">
        <f>BQ25*100</f>
        <v>400</v>
      </c>
      <c r="BR26" s="5">
        <f>BR25*50</f>
        <v>0</v>
      </c>
      <c r="BS26" s="5"/>
      <c r="BT26" s="5">
        <f>BT25*25</f>
        <v>0</v>
      </c>
      <c r="BU26" s="5"/>
      <c r="BV26" s="1">
        <f>BV25*10</f>
        <v>0</v>
      </c>
      <c r="BW26" s="171" t="s">
        <v>55</v>
      </c>
      <c r="BX26" s="172"/>
      <c r="BY26" s="62"/>
      <c r="BZ26" s="62"/>
      <c r="CA26" s="63">
        <f>SUM(BQ25:BV25)</f>
        <v>4</v>
      </c>
      <c r="CB26" s="123">
        <v>0.6</v>
      </c>
      <c r="CC26" s="60">
        <f>PERCENTILE($CC$1:$CC17,0.6)</f>
        <v>300</v>
      </c>
    </row>
    <row r="27" spans="1:123" ht="15.75" thickBot="1">
      <c r="C27" t="s">
        <v>34</v>
      </c>
      <c r="D27">
        <f>SUM(D24:D26)</f>
        <v>15</v>
      </c>
      <c r="E27">
        <f>SUM(E24:E26)</f>
        <v>15</v>
      </c>
      <c r="G27">
        <f>AVERAGE(D27:F27)</f>
        <v>15</v>
      </c>
      <c r="AY27" s="64" t="s">
        <v>56</v>
      </c>
      <c r="AZ27" s="65"/>
      <c r="BA27" s="58">
        <f>SUM(BA26:BV26)</f>
        <v>2825</v>
      </c>
      <c r="BB27" s="66">
        <f>BA27/AZ19</f>
        <v>256.81818181818181</v>
      </c>
      <c r="BC27" s="32"/>
      <c r="BW27" s="173" t="s">
        <v>54</v>
      </c>
      <c r="BX27" s="67" t="s">
        <v>57</v>
      </c>
      <c r="BY27" s="56"/>
      <c r="BZ27" s="56"/>
      <c r="CA27" s="68">
        <f>AVERAGE(CC3:CC17)</f>
        <v>283.18181818181819</v>
      </c>
      <c r="CB27" s="123">
        <v>0.5</v>
      </c>
      <c r="CC27" s="60">
        <f>PERCENTILE($CC$1:$CC17,0.5)</f>
        <v>300</v>
      </c>
    </row>
    <row r="28" spans="1:123" ht="15.75" thickBot="1">
      <c r="AY28" s="6"/>
      <c r="AZ28" s="8"/>
      <c r="BA28" s="5">
        <f>(SUM($AZ$3:$AZ$17))*($CE$2/3)</f>
        <v>1613.3333333333333</v>
      </c>
      <c r="BB28" s="176" t="str">
        <f>IF(BA27&gt;BA28,"ATINGE CONCEITO 3","NAO")</f>
        <v>ATINGE CONCEITO 3</v>
      </c>
      <c r="BC28" s="177"/>
      <c r="BD28" s="177"/>
      <c r="BE28" s="177"/>
      <c r="BF28" s="177"/>
      <c r="BG28" s="177"/>
      <c r="BH28" s="177"/>
      <c r="BW28" s="174"/>
      <c r="BX28" s="69" t="s">
        <v>58</v>
      </c>
      <c r="BY28" s="60"/>
      <c r="BZ28" s="60"/>
      <c r="CA28" s="61">
        <f>QUARTILE(CC3:CC17,1)</f>
        <v>87.5</v>
      </c>
      <c r="CB28" s="123">
        <v>0.4</v>
      </c>
      <c r="CC28" s="60">
        <f>PERCENTILE($CC$1:$CC17,0.4)</f>
        <v>220</v>
      </c>
    </row>
    <row r="29" spans="1:123" ht="15.75" thickBot="1">
      <c r="AY29" s="70" t="s">
        <v>59</v>
      </c>
      <c r="AZ29" s="71"/>
      <c r="BA29" s="5">
        <f>(SUM($AZ$3:$AZ$17))*($CG$2/3)</f>
        <v>2053.333333333333</v>
      </c>
      <c r="BB29" s="176" t="str">
        <f>IF(BA27&gt;=BA29,"ATINGE CONCEITO 4","NAO")</f>
        <v>ATINGE CONCEITO 4</v>
      </c>
      <c r="BC29" s="177"/>
      <c r="BD29" s="177"/>
      <c r="BE29" s="177"/>
      <c r="BF29" s="177"/>
      <c r="BG29" s="177"/>
      <c r="BH29" s="177"/>
      <c r="BW29" s="174"/>
      <c r="BX29" s="69" t="s">
        <v>60</v>
      </c>
      <c r="BY29" s="60"/>
      <c r="BZ29" s="60"/>
      <c r="CA29" s="72">
        <f>MEDIAN(CC3:CC17)</f>
        <v>300</v>
      </c>
      <c r="CB29" s="142">
        <v>0.35</v>
      </c>
      <c r="CC29" s="60">
        <f>PERCENTILE($CC$1:$CC17,0.35)</f>
        <v>157.5</v>
      </c>
    </row>
    <row r="30" spans="1:123" ht="15.75" thickBot="1">
      <c r="AY30" s="64"/>
      <c r="AZ30" s="65"/>
      <c r="BA30" s="5">
        <f>(SUM($AZ$3:$AZ$17))*($CI$2/3)</f>
        <v>2493.333333333333</v>
      </c>
      <c r="BB30" s="176" t="str">
        <f>IF(BA27&gt;=BA30,"ATINGE CONCEITO 5","NAO")</f>
        <v>ATINGE CONCEITO 5</v>
      </c>
      <c r="BC30" s="177"/>
      <c r="BD30" s="177"/>
      <c r="BE30" s="177"/>
      <c r="BF30" s="177"/>
      <c r="BG30" s="177"/>
      <c r="BH30" s="177"/>
      <c r="BW30" s="174"/>
      <c r="BX30" s="69" t="s">
        <v>61</v>
      </c>
      <c r="BY30" s="60"/>
      <c r="BZ30" s="60"/>
      <c r="CA30" s="61">
        <f>QUARTILE(CC3:CC17,3)</f>
        <v>382.5</v>
      </c>
      <c r="CB30" s="123">
        <v>0.3</v>
      </c>
      <c r="CC30" s="60">
        <f>PERCENTILE($CC$1:$CC17,0.3)</f>
        <v>95</v>
      </c>
    </row>
    <row r="31" spans="1:123" ht="15.75" thickBot="1">
      <c r="BW31" s="175"/>
      <c r="BX31" s="73" t="s">
        <v>62</v>
      </c>
      <c r="BY31" s="62"/>
      <c r="BZ31" s="62"/>
      <c r="CA31" s="63">
        <f>QUARTILE(CC3:CC17,4)</f>
        <v>775</v>
      </c>
    </row>
    <row r="32" spans="1:123" ht="15.75" thickBot="1"/>
    <row r="33" spans="51:74" ht="15.75" thickBot="1">
      <c r="AY33" s="153" t="s">
        <v>63</v>
      </c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5"/>
    </row>
    <row r="34" spans="51:74" ht="15.75" thickBot="1">
      <c r="AY34" s="74"/>
      <c r="AZ34" s="58"/>
      <c r="BA34" s="1" t="s">
        <v>64</v>
      </c>
      <c r="BB34" s="52"/>
      <c r="BC34" s="52"/>
      <c r="BD34" s="52" t="s">
        <v>65</v>
      </c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8"/>
    </row>
    <row r="35" spans="51:74" ht="15.75" thickBot="1">
      <c r="AY35" s="1" t="s">
        <v>66</v>
      </c>
      <c r="AZ35" s="58"/>
      <c r="BA35" s="156">
        <f>AZ19-COUNTIF(CE3:CE17,"=NAO")</f>
        <v>7</v>
      </c>
      <c r="BB35" s="157"/>
      <c r="BC35" s="89"/>
      <c r="BD35" s="158">
        <f>(BA35/G24)*100</f>
        <v>63.636363636363633</v>
      </c>
      <c r="BE35" s="159"/>
      <c r="BF35" s="160"/>
      <c r="BG35" s="88"/>
      <c r="BH35" s="52" t="str">
        <f>IF(BD35&gt;=80,"ATINGEM CONCEITO 3","NAO")</f>
        <v>NAO</v>
      </c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8"/>
    </row>
    <row r="36" spans="51:74" ht="15.75" thickBot="1">
      <c r="AY36" s="1" t="s">
        <v>67</v>
      </c>
      <c r="AZ36" s="58"/>
      <c r="BA36" s="156">
        <f>AZ19-COUNTIF(CG3:CG17,"=NAO")</f>
        <v>7</v>
      </c>
      <c r="BB36" s="157"/>
      <c r="BC36" s="89"/>
      <c r="BD36" s="158">
        <f>(BA36/G24)*100</f>
        <v>63.636363636363633</v>
      </c>
      <c r="BE36" s="159"/>
      <c r="BF36" s="160"/>
      <c r="BG36" s="88"/>
      <c r="BH36" s="52" t="str">
        <f>IF(BD36&gt;=80," ATINGEM CONCEITO 4","NAO")</f>
        <v>NAO</v>
      </c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8"/>
    </row>
    <row r="37" spans="51:74" ht="15.75" thickBot="1">
      <c r="AY37" s="161" t="s">
        <v>68</v>
      </c>
      <c r="AZ37" s="162"/>
      <c r="BA37" s="156">
        <f>AZ19-COUNTIF(CI3:CI17,"=NAO")</f>
        <v>6</v>
      </c>
      <c r="BB37" s="157"/>
      <c r="BC37" s="89"/>
      <c r="BD37" s="158">
        <f>(BA37/G24)*100</f>
        <v>54.54545454545454</v>
      </c>
      <c r="BE37" s="159"/>
      <c r="BF37" s="160"/>
      <c r="BG37" s="88"/>
      <c r="BH37" s="52" t="str">
        <f>IF(BD37&gt;=80,"ATINGEM CONCEITO 5","NAO")</f>
        <v>NAO</v>
      </c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8"/>
    </row>
    <row r="39" spans="51:74" ht="15.75" thickBot="1"/>
    <row r="40" spans="51:74" ht="15.75" thickBot="1">
      <c r="AY40" s="163" t="s">
        <v>69</v>
      </c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5"/>
    </row>
    <row r="41" spans="51:74" ht="15.75" thickBot="1">
      <c r="AY41" t="s">
        <v>45</v>
      </c>
      <c r="AZ41">
        <f>G24</f>
        <v>11</v>
      </c>
      <c r="BA41" s="75" t="s">
        <v>8</v>
      </c>
      <c r="BB41" s="76" t="s">
        <v>9</v>
      </c>
      <c r="BC41" s="76"/>
      <c r="BD41" s="76" t="s">
        <v>10</v>
      </c>
      <c r="BE41" s="76"/>
      <c r="BF41" s="76" t="s">
        <v>11</v>
      </c>
      <c r="BG41" s="76"/>
      <c r="BH41" s="76" t="s">
        <v>12</v>
      </c>
      <c r="BI41" s="76" t="s">
        <v>13</v>
      </c>
      <c r="BJ41" s="76" t="s">
        <v>14</v>
      </c>
      <c r="BK41" s="76" t="s">
        <v>15</v>
      </c>
      <c r="BL41" s="76" t="s">
        <v>16</v>
      </c>
      <c r="BM41" s="76"/>
      <c r="BN41" s="76" t="s">
        <v>17</v>
      </c>
      <c r="BO41" s="76"/>
      <c r="BP41" s="76" t="s">
        <v>27</v>
      </c>
      <c r="BQ41" s="76" t="s">
        <v>19</v>
      </c>
      <c r="BR41" s="76" t="s">
        <v>20</v>
      </c>
      <c r="BS41" s="76"/>
      <c r="BT41" s="76" t="s">
        <v>21</v>
      </c>
      <c r="BU41" s="76"/>
      <c r="BV41" s="77" t="s">
        <v>22</v>
      </c>
    </row>
    <row r="42" spans="51:74">
      <c r="AY42" t="s">
        <v>70</v>
      </c>
      <c r="BA42">
        <f>COUNTIF(BA3:BA17,"&gt;0")</f>
        <v>0</v>
      </c>
      <c r="BB42">
        <f>COUNTIF(BB3:BB17,"&gt;0")</f>
        <v>2</v>
      </c>
      <c r="BD42">
        <f>COUNTIF(BD3:BD17,"&gt;0")</f>
        <v>8</v>
      </c>
      <c r="BF42">
        <f>COUNTIF(BF3:BF17,"&gt;0")</f>
        <v>9</v>
      </c>
      <c r="BH42">
        <f t="shared" ref="BH42:BV42" si="58">COUNTIF(BH3:BH17,"&gt;0")</f>
        <v>4</v>
      </c>
      <c r="BI42">
        <f t="shared" si="58"/>
        <v>3</v>
      </c>
      <c r="BJ42">
        <f t="shared" si="58"/>
        <v>3</v>
      </c>
      <c r="BK42">
        <f t="shared" si="58"/>
        <v>0</v>
      </c>
      <c r="BL42">
        <f t="shared" si="58"/>
        <v>1</v>
      </c>
      <c r="BM42">
        <f t="shared" si="58"/>
        <v>1</v>
      </c>
      <c r="BN42">
        <f t="shared" si="58"/>
        <v>0</v>
      </c>
      <c r="BO42">
        <f t="shared" si="58"/>
        <v>1</v>
      </c>
      <c r="BP42">
        <f t="shared" si="58"/>
        <v>1</v>
      </c>
      <c r="BQ42">
        <f t="shared" si="58"/>
        <v>2</v>
      </c>
      <c r="BR42">
        <f t="shared" si="58"/>
        <v>0</v>
      </c>
      <c r="BS42">
        <f t="shared" si="58"/>
        <v>2</v>
      </c>
      <c r="BT42">
        <f t="shared" si="58"/>
        <v>0</v>
      </c>
      <c r="BU42">
        <f t="shared" si="58"/>
        <v>0</v>
      </c>
      <c r="BV42">
        <f t="shared" si="58"/>
        <v>0</v>
      </c>
    </row>
    <row r="43" spans="51:74">
      <c r="AY43" t="s">
        <v>71</v>
      </c>
      <c r="BA43" s="78">
        <f>BA42/$AZ$41*100</f>
        <v>0</v>
      </c>
      <c r="BB43" s="78">
        <f t="shared" ref="BB43:BV43" si="59">BB42/$AZ$41*100</f>
        <v>18.181818181818183</v>
      </c>
      <c r="BC43" s="78"/>
      <c r="BD43" s="78">
        <f t="shared" si="59"/>
        <v>72.727272727272734</v>
      </c>
      <c r="BE43" s="78"/>
      <c r="BF43" s="78">
        <f t="shared" si="59"/>
        <v>81.818181818181827</v>
      </c>
      <c r="BG43" s="78"/>
      <c r="BH43" s="78">
        <f t="shared" si="59"/>
        <v>36.363636363636367</v>
      </c>
      <c r="BI43" s="78">
        <f t="shared" si="59"/>
        <v>27.27272727272727</v>
      </c>
      <c r="BJ43" s="78">
        <f t="shared" si="59"/>
        <v>27.27272727272727</v>
      </c>
      <c r="BK43" s="78">
        <f t="shared" si="59"/>
        <v>0</v>
      </c>
      <c r="BL43" s="78">
        <f t="shared" si="59"/>
        <v>9.0909090909090917</v>
      </c>
      <c r="BM43" s="78">
        <f t="shared" si="59"/>
        <v>9.0909090909090917</v>
      </c>
      <c r="BN43" s="78">
        <f t="shared" si="59"/>
        <v>0</v>
      </c>
      <c r="BO43" s="78">
        <f t="shared" si="59"/>
        <v>9.0909090909090917</v>
      </c>
      <c r="BP43" s="78">
        <f t="shared" si="59"/>
        <v>9.0909090909090917</v>
      </c>
      <c r="BQ43" s="78">
        <f t="shared" si="59"/>
        <v>18.181818181818183</v>
      </c>
      <c r="BR43" s="78">
        <f t="shared" si="59"/>
        <v>0</v>
      </c>
      <c r="BS43" s="78">
        <f t="shared" si="59"/>
        <v>18.181818181818183</v>
      </c>
      <c r="BT43" s="78">
        <f t="shared" si="59"/>
        <v>0</v>
      </c>
      <c r="BU43" s="78">
        <f t="shared" si="59"/>
        <v>0</v>
      </c>
      <c r="BV43" s="78">
        <f t="shared" si="59"/>
        <v>0</v>
      </c>
    </row>
    <row r="44" spans="51:74" ht="15.75" thickBot="1">
      <c r="BA44" t="s">
        <v>29</v>
      </c>
      <c r="BK44" t="s">
        <v>52</v>
      </c>
      <c r="BQ44" t="s">
        <v>55</v>
      </c>
    </row>
    <row r="45" spans="51:74" ht="15.75" thickBot="1">
      <c r="AY45" t="s">
        <v>23</v>
      </c>
      <c r="BA45" s="148">
        <f>COUNTIF(BC3:BC17,"&gt;0")/$AZ$41*100</f>
        <v>18.181818181818183</v>
      </c>
      <c r="BB45" s="149"/>
      <c r="BC45" s="79"/>
      <c r="BJ45" t="s">
        <v>26</v>
      </c>
      <c r="BK45" s="148">
        <f>COUNTIF(BM3:BM17,"&gt;0")/$AZ$41*100</f>
        <v>9.0909090909090917</v>
      </c>
      <c r="BL45" s="149"/>
      <c r="BM45" s="79"/>
      <c r="BP45" t="s">
        <v>28</v>
      </c>
      <c r="BQ45" s="148">
        <f>COUNTIF(BS3:BS17,"&gt;0")/$AZ$41*100</f>
        <v>18.181818181818183</v>
      </c>
      <c r="BR45" s="149"/>
      <c r="BS45" s="79"/>
    </row>
    <row r="46" spans="51:74" ht="15.75" thickBot="1">
      <c r="AY46" t="s">
        <v>24</v>
      </c>
      <c r="BA46" s="166">
        <f>COUNTIF(BE3:BE109,"&gt;0")/$AZ$41*100</f>
        <v>72.727272727272734</v>
      </c>
      <c r="BB46" s="167"/>
      <c r="BC46" s="167"/>
      <c r="BD46" s="168"/>
      <c r="BE46" s="79"/>
    </row>
    <row r="47" spans="51:74" ht="15.75" thickBot="1">
      <c r="AY47" t="s">
        <v>72</v>
      </c>
      <c r="BA47" s="148">
        <f>COUNTIF(BG3:BG17,"&gt;0")/$AZ$41*100</f>
        <v>100</v>
      </c>
      <c r="BB47" s="152"/>
      <c r="BC47" s="152"/>
      <c r="BD47" s="152"/>
      <c r="BE47" s="152"/>
      <c r="BF47" s="149"/>
      <c r="BG47" s="55"/>
    </row>
    <row r="48" spans="51:74" ht="15.75" thickBot="1"/>
    <row r="49" spans="51:54" ht="15.75" thickBot="1">
      <c r="AY49" t="s">
        <v>23</v>
      </c>
      <c r="BA49" s="148">
        <f>COUNTIF(BC3:BC17,"&gt;1")/$AZ$41*100</f>
        <v>0</v>
      </c>
      <c r="BB49" s="149"/>
    </row>
  </sheetData>
  <protectedRanges>
    <protectedRange password="E804" sqref="T98:AI98" name="Dados da produção_1"/>
  </protectedRanges>
  <mergeCells count="30">
    <mergeCell ref="AY23:BV23"/>
    <mergeCell ref="BW23:BX23"/>
    <mergeCell ref="E1:S1"/>
    <mergeCell ref="U1:AI1"/>
    <mergeCell ref="AK1:AY1"/>
    <mergeCell ref="BA1:BV1"/>
    <mergeCell ref="BW22:CA22"/>
    <mergeCell ref="BW24:BX24"/>
    <mergeCell ref="BW25:BX25"/>
    <mergeCell ref="BW26:BX26"/>
    <mergeCell ref="BW27:BW31"/>
    <mergeCell ref="BB28:BH28"/>
    <mergeCell ref="BB29:BH29"/>
    <mergeCell ref="BB30:BH30"/>
    <mergeCell ref="BA49:BB49"/>
    <mergeCell ref="CB22:CC22"/>
    <mergeCell ref="BA47:BF47"/>
    <mergeCell ref="AY33:BV33"/>
    <mergeCell ref="BA35:BB35"/>
    <mergeCell ref="BD35:BF35"/>
    <mergeCell ref="BA36:BB36"/>
    <mergeCell ref="BD36:BF36"/>
    <mergeCell ref="AY37:AZ37"/>
    <mergeCell ref="BA37:BB37"/>
    <mergeCell ref="BD37:BF37"/>
    <mergeCell ref="AY40:BV40"/>
    <mergeCell ref="BA45:BB45"/>
    <mergeCell ref="BK45:BL45"/>
    <mergeCell ref="BQ45:BR45"/>
    <mergeCell ref="BA46:BD46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DS45"/>
  <sheetViews>
    <sheetView topLeftCell="AX14" workbookViewId="0">
      <selection activeCell="BA45" sqref="BA45:BB45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0">
        <v>2010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57"/>
      <c r="T1" s="86"/>
      <c r="U1" s="154">
        <v>2011</v>
      </c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5"/>
      <c r="AJ1" s="2"/>
      <c r="AK1" s="181">
        <v>2012</v>
      </c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2"/>
      <c r="AZ1" s="3"/>
      <c r="BA1" s="183" t="s">
        <v>0</v>
      </c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4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7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v>180</v>
      </c>
      <c r="CG2">
        <v>240</v>
      </c>
      <c r="CI2">
        <v>300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2" t="s">
        <v>268</v>
      </c>
      <c r="B3" s="95">
        <v>1</v>
      </c>
      <c r="C3" s="94" t="s">
        <v>269</v>
      </c>
      <c r="D3" s="137" t="s">
        <v>36</v>
      </c>
      <c r="E3" s="81"/>
      <c r="F3" s="81"/>
      <c r="G3" s="81">
        <v>2</v>
      </c>
      <c r="H3" s="81"/>
      <c r="I3" s="81"/>
      <c r="J3" s="81">
        <v>1</v>
      </c>
      <c r="K3" s="81"/>
      <c r="L3" s="81"/>
      <c r="M3" s="81"/>
      <c r="N3" s="81"/>
      <c r="O3" s="81"/>
      <c r="P3" s="81"/>
      <c r="Q3" s="81"/>
      <c r="R3" s="81"/>
      <c r="S3" s="81"/>
      <c r="T3" s="100" t="s">
        <v>36</v>
      </c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3" si="0">SUM(E3,U3,AK3)</f>
        <v>0</v>
      </c>
      <c r="BB3" s="29">
        <f t="shared" si="0"/>
        <v>0</v>
      </c>
      <c r="BC3" s="29">
        <f>SUM(BA3:BB3)</f>
        <v>0</v>
      </c>
      <c r="BD3" s="29">
        <f t="shared" ref="BD3:BD13" si="1">SUM(G3,W3,AM3)</f>
        <v>2</v>
      </c>
      <c r="BE3" s="29">
        <f>SUM(BC3:BD3)</f>
        <v>2</v>
      </c>
      <c r="BF3" s="29">
        <f t="shared" ref="BF3:BF13" si="2">SUM(H3,X3,AN3)</f>
        <v>0</v>
      </c>
      <c r="BG3" s="29">
        <f>BA3+BB3+BD3+BF3</f>
        <v>2</v>
      </c>
      <c r="BH3" s="29">
        <f t="shared" ref="BH3:BJ13" si="3">SUM(I3,Y3,AO3)</f>
        <v>0</v>
      </c>
      <c r="BI3" s="29">
        <f t="shared" si="3"/>
        <v>1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3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13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120</v>
      </c>
      <c r="BY3" s="29">
        <f>IF(BI3&gt;3,30,BI3*10)</f>
        <v>10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0</v>
      </c>
      <c r="CC3" s="30">
        <f>IF(AZ3&gt;0,SUM(BX3:CB3),"")</f>
        <v>130</v>
      </c>
      <c r="CD3" s="122">
        <f t="shared" ref="CD3:CD13" si="6">$CC3-(($CE$2/3)*$AZ3)</f>
        <v>10</v>
      </c>
      <c r="CE3" s="22">
        <f>IF(AZ3=0," ",IF(CD3&gt;=0,3,"NAO"))</f>
        <v>3</v>
      </c>
      <c r="CF3" s="122">
        <f t="shared" ref="CF3:CF13" si="7">$CC3-(($CG$2/3)*$AZ3)</f>
        <v>-30</v>
      </c>
      <c r="CG3" s="22" t="str">
        <f>IF(AZ3=0," ",IF(CF3&gt;=0,4,"NAO"))</f>
        <v>NAO</v>
      </c>
      <c r="CH3" s="122">
        <f t="shared" ref="CH3:CH13" si="8">$CC3-(($CI$2/3)*$AZ3)</f>
        <v>-70</v>
      </c>
      <c r="CI3" s="22" t="str">
        <f>IF(AZ3=0," ",IF(CH3&gt;=0,5,"NAO"))</f>
        <v>NAO</v>
      </c>
      <c r="CJ3" s="22">
        <f t="shared" ref="CJ3:CJ13" si="9">(CC3)/(SUM($CC$3:$CC$13))*100</f>
        <v>4.7706422018348622</v>
      </c>
      <c r="CK3" s="22">
        <f t="shared" ref="CK3:CK13" si="10">(CC3/(SUM($CC$3:$CC$13))*100)</f>
        <v>4.7706422018348622</v>
      </c>
      <c r="CM3" s="22">
        <f t="shared" ref="CM3:CM13" si="11">BA3/(SUM(BA$3:BA$13)/100)</f>
        <v>0</v>
      </c>
      <c r="CN3" s="22">
        <f t="shared" ref="CN3:CN13" si="12">BB3/(SUM(BB$3:BB$13)/100)</f>
        <v>0</v>
      </c>
      <c r="CO3" s="22">
        <f t="shared" ref="CO3:CO13" si="13">BD3/(SUM(BD$3:BD$13)/100)</f>
        <v>6.0606060606060606</v>
      </c>
      <c r="CP3" s="22" t="e">
        <f t="shared" ref="CP3:CP13" si="14">BF3/(SUM(BF$3:BF$13)/100)</f>
        <v>#DIV/0!</v>
      </c>
      <c r="CQ3" s="22">
        <f t="shared" ref="CQ3:CQ13" si="15">BH3/(SUM(BH$3:BH$13)/100)</f>
        <v>0</v>
      </c>
      <c r="CR3" s="22">
        <f t="shared" ref="CR3:CR13" si="16">BI3/(SUM(BI$3:BI$13)/100)</f>
        <v>50</v>
      </c>
      <c r="CS3" s="22">
        <f t="shared" ref="CS3:CS13" si="17">BJ3/(SUM(BJ$3:BJ$13)/100)</f>
        <v>0</v>
      </c>
      <c r="CT3" s="22" t="e">
        <f t="shared" ref="CT3:CT13" si="18">BK3/(SUM(BK$3:BK$13)/100)</f>
        <v>#DIV/0!</v>
      </c>
      <c r="CU3" s="22" t="e">
        <f t="shared" ref="CU3:CU13" si="19">BL3/(SUM(BL$3:BL$13)/100)</f>
        <v>#DIV/0!</v>
      </c>
      <c r="CV3" s="22" t="e">
        <f t="shared" ref="CV3:CV13" si="20">BN3/(SUM(BN$3:BN$13)/100)</f>
        <v>#DIV/0!</v>
      </c>
      <c r="CW3" s="22" t="e">
        <f t="shared" ref="CW3:CW13" si="21">BO3/(SUM(BO$3:BO$13)/100)</f>
        <v>#DIV/0!</v>
      </c>
      <c r="CX3" s="22" t="e">
        <f t="shared" ref="CX3:CX13" si="22">BP3/(SUM(BP$3:BP$13)/100)</f>
        <v>#DIV/0!</v>
      </c>
      <c r="CY3" s="22" t="e">
        <f t="shared" ref="CY3:CY13" si="23">BQ3/(SUM(BQ$3:BQ$13)/100)</f>
        <v>#DIV/0!</v>
      </c>
      <c r="CZ3" s="22" t="e">
        <f t="shared" ref="CZ3:CZ13" si="24">BR3/(SUM(BR$3:BR$13)/100)</f>
        <v>#DIV/0!</v>
      </c>
      <c r="DA3" s="22" t="e">
        <f t="shared" ref="DA3:DA13" si="25">BT3/(SUM(BT$3:BT$13)/100)</f>
        <v>#DIV/0!</v>
      </c>
      <c r="DB3" s="22" t="e">
        <f t="shared" ref="DB3:DB13" si="26">BU3/(SUM(BU$3:BU$13)/100)</f>
        <v>#DIV/0!</v>
      </c>
      <c r="DC3" s="22" t="e">
        <f t="shared" ref="DC3:DC13" si="27">BV3/(SUM(BV$3:BV$13)/100)</f>
        <v>#DIV/0!</v>
      </c>
      <c r="DE3" s="22">
        <f>COUNTIF(BA3,"&lt;&gt;0")</f>
        <v>0</v>
      </c>
      <c r="DF3" s="22">
        <f>COUNTIF(BB3,"&lt;&gt;0")</f>
        <v>0</v>
      </c>
      <c r="DG3" s="22">
        <f>COUNTIF(BD3,"&lt;&gt;0")</f>
        <v>1</v>
      </c>
      <c r="DH3" s="22">
        <f>COUNTIF(BF3,"&lt;&gt;0")</f>
        <v>0</v>
      </c>
      <c r="DI3" s="22">
        <f t="shared" ref="DI3:DM13" si="28">COUNTIF(BH3,"&lt;&gt;0")</f>
        <v>0</v>
      </c>
      <c r="DJ3" s="22">
        <f t="shared" si="28"/>
        <v>1</v>
      </c>
      <c r="DK3" s="22">
        <f t="shared" si="28"/>
        <v>0</v>
      </c>
      <c r="DL3" s="22">
        <f t="shared" si="28"/>
        <v>0</v>
      </c>
      <c r="DM3" s="22">
        <f t="shared" si="28"/>
        <v>0</v>
      </c>
      <c r="DN3" s="22">
        <f t="shared" ref="DN3:DN13" si="2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2" t="s">
        <v>268</v>
      </c>
      <c r="B4" s="95">
        <v>2</v>
      </c>
      <c r="C4" s="95" t="s">
        <v>270</v>
      </c>
      <c r="D4" s="137" t="s">
        <v>36</v>
      </c>
      <c r="E4" s="31"/>
      <c r="F4" s="31"/>
      <c r="G4" s="31"/>
      <c r="H4" s="31"/>
      <c r="I4" s="31"/>
      <c r="J4" s="31">
        <v>1</v>
      </c>
      <c r="K4" s="31"/>
      <c r="L4" s="31"/>
      <c r="M4" s="31"/>
      <c r="N4" s="31"/>
      <c r="O4" s="31"/>
      <c r="P4" s="31"/>
      <c r="Q4" s="31"/>
      <c r="R4" s="31"/>
      <c r="S4" s="31"/>
      <c r="T4" s="100" t="s">
        <v>36</v>
      </c>
      <c r="U4" s="31"/>
      <c r="V4" s="31"/>
      <c r="W4" s="31">
        <v>2</v>
      </c>
      <c r="X4" s="31"/>
      <c r="Y4" s="31"/>
      <c r="Z4"/>
      <c r="AA4" s="31"/>
      <c r="AB4" s="31"/>
      <c r="AC4" s="31"/>
      <c r="AD4" s="31"/>
      <c r="AE4" s="31"/>
      <c r="AF4" s="31"/>
      <c r="AG4" s="31"/>
      <c r="AH4" s="31"/>
      <c r="AI4" s="31"/>
      <c r="AJ4" s="48"/>
      <c r="AK4" s="90"/>
      <c r="AL4" s="91"/>
      <c r="AM4" s="91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3" si="30">COUNTIF(D4:AY4,"P")</f>
        <v>2</v>
      </c>
      <c r="BA4" s="28">
        <f t="shared" si="0"/>
        <v>0</v>
      </c>
      <c r="BB4" s="29">
        <f t="shared" si="0"/>
        <v>0</v>
      </c>
      <c r="BC4" s="29">
        <f t="shared" ref="BC4:BC13" si="31">SUM(BA4:BB4)</f>
        <v>0</v>
      </c>
      <c r="BD4" s="29">
        <f t="shared" si="1"/>
        <v>2</v>
      </c>
      <c r="BE4" s="29">
        <f t="shared" ref="BE4:BE13" si="32">SUM(BC4:BD4)</f>
        <v>2</v>
      </c>
      <c r="BF4" s="29">
        <f t="shared" si="2"/>
        <v>0</v>
      </c>
      <c r="BG4" s="29">
        <f t="shared" ref="BG4:BG13" si="33">BA4+BB4+BD4+BF4</f>
        <v>2</v>
      </c>
      <c r="BH4" s="29">
        <f t="shared" si="3"/>
        <v>0</v>
      </c>
      <c r="BI4" s="29">
        <f t="shared" si="3"/>
        <v>1</v>
      </c>
      <c r="BJ4" s="29">
        <f t="shared" si="3"/>
        <v>0</v>
      </c>
      <c r="BK4" s="29">
        <f t="shared" ref="BK4:BL13" si="34">SUM(AR4,AB4,L4)</f>
        <v>0</v>
      </c>
      <c r="BL4" s="29">
        <f t="shared" si="34"/>
        <v>0</v>
      </c>
      <c r="BM4" s="29">
        <f t="shared" ref="BM4:BM13" si="35">SUM(BK4:BL4)</f>
        <v>0</v>
      </c>
      <c r="BN4" s="29">
        <f t="shared" si="4"/>
        <v>0</v>
      </c>
      <c r="BO4" s="29">
        <f t="shared" si="4"/>
        <v>0</v>
      </c>
      <c r="BP4" s="29">
        <f t="shared" ref="BP4:BP13" si="36">IF(BO4&gt;=3,3,BO4)</f>
        <v>0</v>
      </c>
      <c r="BQ4" s="29">
        <f t="shared" ref="BQ4:BR13" si="37">SUM(AV4,AF4,P4)</f>
        <v>0</v>
      </c>
      <c r="BR4" s="29">
        <f t="shared" si="37"/>
        <v>0</v>
      </c>
      <c r="BS4" s="29">
        <f t="shared" ref="BS4:BS13" si="38">SUM(BQ4:BR4)</f>
        <v>0</v>
      </c>
      <c r="BT4" s="29">
        <f t="shared" si="5"/>
        <v>0</v>
      </c>
      <c r="BU4" s="30">
        <f t="shared" si="5"/>
        <v>0</v>
      </c>
      <c r="BV4" s="30">
        <f t="shared" ref="BV4:BV13" si="39">IF(BU4&gt;=3,3,BU4)</f>
        <v>0</v>
      </c>
      <c r="BX4" s="28">
        <f t="shared" ref="BX4:BX13" si="40">(BA4*100)+(BB4*80)+(BD4*60)+(BF4*40)+(BH4*20)</f>
        <v>120</v>
      </c>
      <c r="BY4" s="29">
        <f t="shared" ref="BY4:BY13" si="41">IF(BI4&gt;3,30,BI4*10)</f>
        <v>10</v>
      </c>
      <c r="BZ4" s="29">
        <f t="shared" ref="BZ4:BZ13" si="42">IF(BJ4&gt;3,15,BJ4*5)</f>
        <v>0</v>
      </c>
      <c r="CA4" s="29">
        <f t="shared" ref="CA4:CA13" si="43">(BK4*200)+(BL4*100)+(BN4*50)+(BP4*20)</f>
        <v>0</v>
      </c>
      <c r="CB4" s="29">
        <f t="shared" ref="CB4:CB13" si="44">(BQ4*100)+(BR4*50)+(BT4*25)+(BV4*10)</f>
        <v>0</v>
      </c>
      <c r="CC4" s="30">
        <f t="shared" ref="CC4:CC13" si="45">IF(AZ4&gt;0,SUM(BX4:CB4),"")</f>
        <v>130</v>
      </c>
      <c r="CD4" s="122">
        <f t="shared" si="6"/>
        <v>10</v>
      </c>
      <c r="CE4" s="22">
        <f t="shared" ref="CE4:CE13" si="46">IF(AZ4=0," ",IF(CD4&gt;=0,3,"NAO"))</f>
        <v>3</v>
      </c>
      <c r="CF4" s="122">
        <f t="shared" si="7"/>
        <v>-30</v>
      </c>
      <c r="CG4" s="22" t="str">
        <f t="shared" ref="CG4:CG13" si="47">IF(AZ4=0," ",IF(CF4&gt;=0,4,"NAO"))</f>
        <v>NAO</v>
      </c>
      <c r="CH4" s="122">
        <f t="shared" si="8"/>
        <v>-70</v>
      </c>
      <c r="CI4" s="22" t="str">
        <f t="shared" ref="CI4:CI13" si="48">IF(AZ4=0," ",IF(CH4&gt;=0,5,"NAO"))</f>
        <v>NAO</v>
      </c>
      <c r="CJ4" s="22">
        <f t="shared" si="9"/>
        <v>4.7706422018348622</v>
      </c>
      <c r="CK4" s="22">
        <f t="shared" si="10"/>
        <v>4.7706422018348622</v>
      </c>
      <c r="CM4" s="22">
        <f t="shared" si="11"/>
        <v>0</v>
      </c>
      <c r="CN4" s="22">
        <f t="shared" si="12"/>
        <v>0</v>
      </c>
      <c r="CO4" s="22">
        <f t="shared" si="13"/>
        <v>6.0606060606060606</v>
      </c>
      <c r="CP4" s="22" t="e">
        <f t="shared" si="14"/>
        <v>#DIV/0!</v>
      </c>
      <c r="CQ4" s="22">
        <f t="shared" si="15"/>
        <v>0</v>
      </c>
      <c r="CR4" s="22">
        <f t="shared" si="16"/>
        <v>50</v>
      </c>
      <c r="CS4" s="22">
        <f t="shared" si="17"/>
        <v>0</v>
      </c>
      <c r="CT4" s="22" t="e">
        <f t="shared" si="18"/>
        <v>#DIV/0!</v>
      </c>
      <c r="CU4" s="22" t="e">
        <f t="shared" si="19"/>
        <v>#DIV/0!</v>
      </c>
      <c r="CV4" s="22" t="e">
        <f t="shared" si="20"/>
        <v>#DIV/0!</v>
      </c>
      <c r="CW4" s="22" t="e">
        <f t="shared" si="21"/>
        <v>#DIV/0!</v>
      </c>
      <c r="CX4" s="22" t="e">
        <f t="shared" si="22"/>
        <v>#DIV/0!</v>
      </c>
      <c r="CY4" s="22" t="e">
        <f t="shared" si="23"/>
        <v>#DIV/0!</v>
      </c>
      <c r="CZ4" s="22" t="e">
        <f t="shared" si="24"/>
        <v>#DIV/0!</v>
      </c>
      <c r="DA4" s="22" t="e">
        <f t="shared" si="25"/>
        <v>#DIV/0!</v>
      </c>
      <c r="DB4" s="22" t="e">
        <f t="shared" si="26"/>
        <v>#DIV/0!</v>
      </c>
      <c r="DC4" s="22" t="e">
        <f t="shared" si="27"/>
        <v>#DIV/0!</v>
      </c>
      <c r="DE4" s="22">
        <f t="shared" ref="DE4:DF13" si="49">COUNTIF(BA4,"&lt;&gt;0")</f>
        <v>0</v>
      </c>
      <c r="DF4" s="22">
        <f t="shared" si="49"/>
        <v>0</v>
      </c>
      <c r="DG4" s="22">
        <f t="shared" ref="DG4:DG13" si="50">COUNTIF(BD4,"&lt;&gt;0")</f>
        <v>1</v>
      </c>
      <c r="DH4" s="22">
        <f t="shared" ref="DH4:DH13" si="51">COUNTIF(BF4,"&lt;&gt;0")</f>
        <v>0</v>
      </c>
      <c r="DI4" s="22">
        <f t="shared" si="28"/>
        <v>0</v>
      </c>
      <c r="DJ4" s="22">
        <f t="shared" si="28"/>
        <v>1</v>
      </c>
      <c r="DK4" s="22">
        <f t="shared" si="28"/>
        <v>0</v>
      </c>
      <c r="DL4" s="22">
        <f t="shared" si="28"/>
        <v>0</v>
      </c>
      <c r="DM4" s="22">
        <f t="shared" si="28"/>
        <v>0</v>
      </c>
      <c r="DN4" s="22">
        <f t="shared" si="29"/>
        <v>0</v>
      </c>
      <c r="DO4" s="22">
        <f t="shared" ref="DO4:DQ13" si="52">COUNTIF(BP4,"&lt;&gt;0")</f>
        <v>0</v>
      </c>
      <c r="DP4" s="22">
        <f t="shared" si="52"/>
        <v>0</v>
      </c>
      <c r="DQ4" s="22">
        <f t="shared" si="52"/>
        <v>0</v>
      </c>
      <c r="DR4" s="22">
        <f t="shared" ref="DR4:DR13" si="53">COUNTIF(BT4,"&lt;&gt;0")</f>
        <v>0</v>
      </c>
      <c r="DS4" s="22">
        <f t="shared" ref="DS4:DS13" si="54">COUNTIF(BV4,"&lt;&gt;0")</f>
        <v>0</v>
      </c>
    </row>
    <row r="5" spans="1:123" s="22" customFormat="1" ht="15.75" thickBot="1">
      <c r="A5" s="102" t="s">
        <v>268</v>
      </c>
      <c r="B5" s="95">
        <v>3</v>
      </c>
      <c r="C5" s="95" t="s">
        <v>271</v>
      </c>
      <c r="D5" s="137" t="s">
        <v>36</v>
      </c>
      <c r="E5" s="31"/>
      <c r="F5" s="31"/>
      <c r="G5" s="31">
        <v>1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100" t="s">
        <v>36</v>
      </c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48"/>
      <c r="AK5" s="92"/>
      <c r="AL5" s="93"/>
      <c r="AM5" s="83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2</v>
      </c>
      <c r="BA5" s="28">
        <f t="shared" si="0"/>
        <v>0</v>
      </c>
      <c r="BB5" s="29">
        <f t="shared" si="0"/>
        <v>0</v>
      </c>
      <c r="BC5" s="29">
        <f t="shared" si="31"/>
        <v>0</v>
      </c>
      <c r="BD5" s="29">
        <f t="shared" si="1"/>
        <v>1</v>
      </c>
      <c r="BE5" s="29">
        <f t="shared" si="32"/>
        <v>1</v>
      </c>
      <c r="BF5" s="29">
        <f t="shared" si="2"/>
        <v>0</v>
      </c>
      <c r="BG5" s="29">
        <f t="shared" si="33"/>
        <v>1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34"/>
        <v>0</v>
      </c>
      <c r="BL5" s="29">
        <f t="shared" si="34"/>
        <v>0</v>
      </c>
      <c r="BM5" s="29">
        <f t="shared" si="35"/>
        <v>0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0</v>
      </c>
      <c r="BU5" s="30">
        <f t="shared" si="5"/>
        <v>0</v>
      </c>
      <c r="BV5" s="30">
        <f t="shared" si="39"/>
        <v>0</v>
      </c>
      <c r="BX5" s="28">
        <f t="shared" si="40"/>
        <v>60</v>
      </c>
      <c r="BY5" s="29">
        <f t="shared" si="41"/>
        <v>0</v>
      </c>
      <c r="BZ5" s="29">
        <f t="shared" si="42"/>
        <v>0</v>
      </c>
      <c r="CA5" s="29">
        <f t="shared" si="43"/>
        <v>0</v>
      </c>
      <c r="CB5" s="29">
        <f t="shared" si="44"/>
        <v>0</v>
      </c>
      <c r="CC5" s="30">
        <f t="shared" si="45"/>
        <v>60</v>
      </c>
      <c r="CD5" s="122">
        <f t="shared" si="6"/>
        <v>-60</v>
      </c>
      <c r="CE5" s="22" t="str">
        <f t="shared" si="46"/>
        <v>NAO</v>
      </c>
      <c r="CF5" s="122">
        <f t="shared" si="7"/>
        <v>-100</v>
      </c>
      <c r="CG5" s="22" t="str">
        <f t="shared" si="47"/>
        <v>NAO</v>
      </c>
      <c r="CH5" s="122">
        <f t="shared" si="8"/>
        <v>-140</v>
      </c>
      <c r="CI5" s="22" t="str">
        <f t="shared" si="48"/>
        <v>NAO</v>
      </c>
      <c r="CJ5" s="22">
        <f t="shared" si="9"/>
        <v>2.2018348623853212</v>
      </c>
      <c r="CK5" s="22">
        <f t="shared" si="10"/>
        <v>2.2018348623853212</v>
      </c>
      <c r="CM5" s="22">
        <f t="shared" si="11"/>
        <v>0</v>
      </c>
      <c r="CN5" s="22">
        <f t="shared" si="12"/>
        <v>0</v>
      </c>
      <c r="CO5" s="22">
        <f t="shared" si="13"/>
        <v>3.0303030303030303</v>
      </c>
      <c r="CP5" s="22" t="e">
        <f t="shared" si="14"/>
        <v>#DIV/0!</v>
      </c>
      <c r="CQ5" s="22">
        <f t="shared" si="15"/>
        <v>0</v>
      </c>
      <c r="CR5" s="22">
        <f t="shared" si="16"/>
        <v>0</v>
      </c>
      <c r="CS5" s="22">
        <f t="shared" si="17"/>
        <v>0</v>
      </c>
      <c r="CT5" s="22" t="e">
        <f t="shared" si="18"/>
        <v>#DIV/0!</v>
      </c>
      <c r="CU5" s="22" t="e">
        <f t="shared" si="19"/>
        <v>#DIV/0!</v>
      </c>
      <c r="CV5" s="22" t="e">
        <f t="shared" si="20"/>
        <v>#DIV/0!</v>
      </c>
      <c r="CW5" s="22" t="e">
        <f t="shared" si="21"/>
        <v>#DIV/0!</v>
      </c>
      <c r="CX5" s="22" t="e">
        <f t="shared" si="22"/>
        <v>#DIV/0!</v>
      </c>
      <c r="CY5" s="22" t="e">
        <f t="shared" si="23"/>
        <v>#DIV/0!</v>
      </c>
      <c r="CZ5" s="22" t="e">
        <f t="shared" si="24"/>
        <v>#DIV/0!</v>
      </c>
      <c r="DA5" s="22" t="e">
        <f t="shared" si="25"/>
        <v>#DIV/0!</v>
      </c>
      <c r="DB5" s="22" t="e">
        <f t="shared" si="26"/>
        <v>#DIV/0!</v>
      </c>
      <c r="DC5" s="22" t="e">
        <f t="shared" si="27"/>
        <v>#DIV/0!</v>
      </c>
      <c r="DE5" s="22">
        <f t="shared" si="49"/>
        <v>0</v>
      </c>
      <c r="DF5" s="22">
        <f t="shared" si="49"/>
        <v>0</v>
      </c>
      <c r="DG5" s="22">
        <f t="shared" si="50"/>
        <v>1</v>
      </c>
      <c r="DH5" s="22">
        <f t="shared" si="51"/>
        <v>0</v>
      </c>
      <c r="DI5" s="22">
        <f t="shared" si="28"/>
        <v>0</v>
      </c>
      <c r="DJ5" s="22">
        <f t="shared" si="28"/>
        <v>0</v>
      </c>
      <c r="DK5" s="22">
        <f t="shared" si="28"/>
        <v>0</v>
      </c>
      <c r="DL5" s="22">
        <f t="shared" si="28"/>
        <v>0</v>
      </c>
      <c r="DM5" s="22">
        <f t="shared" si="28"/>
        <v>0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0</v>
      </c>
      <c r="DS5" s="22">
        <f t="shared" si="54"/>
        <v>0</v>
      </c>
    </row>
    <row r="6" spans="1:123" s="22" customFormat="1" ht="15.75" thickBot="1">
      <c r="A6" s="102" t="s">
        <v>268</v>
      </c>
      <c r="B6" s="95">
        <v>4</v>
      </c>
      <c r="C6" s="95" t="s">
        <v>272</v>
      </c>
      <c r="D6" s="137" t="s">
        <v>36</v>
      </c>
      <c r="E6" s="31"/>
      <c r="F6" s="31"/>
      <c r="G6" s="31">
        <v>2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100" t="s">
        <v>36</v>
      </c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48"/>
      <c r="AK6" s="90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2</v>
      </c>
      <c r="BA6" s="28">
        <f t="shared" si="0"/>
        <v>0</v>
      </c>
      <c r="BB6" s="29">
        <f t="shared" si="0"/>
        <v>0</v>
      </c>
      <c r="BC6" s="29">
        <f t="shared" si="31"/>
        <v>0</v>
      </c>
      <c r="BD6" s="29">
        <f t="shared" si="1"/>
        <v>2</v>
      </c>
      <c r="BE6" s="29">
        <f t="shared" si="32"/>
        <v>2</v>
      </c>
      <c r="BF6" s="29">
        <f t="shared" si="2"/>
        <v>0</v>
      </c>
      <c r="BG6" s="29">
        <f t="shared" si="33"/>
        <v>2</v>
      </c>
      <c r="BH6" s="29">
        <f t="shared" si="3"/>
        <v>0</v>
      </c>
      <c r="BI6" s="29">
        <f t="shared" si="3"/>
        <v>0</v>
      </c>
      <c r="BJ6" s="29">
        <f t="shared" si="3"/>
        <v>0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0</v>
      </c>
      <c r="BP6" s="29">
        <f t="shared" si="36"/>
        <v>0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0</v>
      </c>
      <c r="BU6" s="30">
        <f t="shared" si="5"/>
        <v>0</v>
      </c>
      <c r="BV6" s="30">
        <f t="shared" si="39"/>
        <v>0</v>
      </c>
      <c r="BX6" s="28">
        <f t="shared" si="40"/>
        <v>120</v>
      </c>
      <c r="BY6" s="29">
        <f t="shared" si="41"/>
        <v>0</v>
      </c>
      <c r="BZ6" s="29">
        <f t="shared" si="42"/>
        <v>0</v>
      </c>
      <c r="CA6" s="29">
        <f t="shared" si="43"/>
        <v>0</v>
      </c>
      <c r="CB6" s="29">
        <f t="shared" si="44"/>
        <v>0</v>
      </c>
      <c r="CC6" s="30">
        <f t="shared" si="45"/>
        <v>120</v>
      </c>
      <c r="CD6" s="122">
        <f t="shared" si="6"/>
        <v>0</v>
      </c>
      <c r="CE6" s="22">
        <f t="shared" si="46"/>
        <v>3</v>
      </c>
      <c r="CF6" s="122">
        <f t="shared" si="7"/>
        <v>-40</v>
      </c>
      <c r="CG6" s="22" t="str">
        <f t="shared" si="47"/>
        <v>NAO</v>
      </c>
      <c r="CH6" s="122">
        <f t="shared" si="8"/>
        <v>-80</v>
      </c>
      <c r="CI6" s="22" t="str">
        <f t="shared" si="48"/>
        <v>NAO</v>
      </c>
      <c r="CJ6" s="22">
        <f t="shared" si="9"/>
        <v>4.4036697247706424</v>
      </c>
      <c r="CK6" s="22">
        <f t="shared" si="10"/>
        <v>4.4036697247706424</v>
      </c>
      <c r="CM6" s="22">
        <f t="shared" si="11"/>
        <v>0</v>
      </c>
      <c r="CN6" s="22">
        <f t="shared" si="12"/>
        <v>0</v>
      </c>
      <c r="CO6" s="22">
        <f t="shared" si="13"/>
        <v>6.0606060606060606</v>
      </c>
      <c r="CP6" s="22" t="e">
        <f t="shared" si="14"/>
        <v>#DIV/0!</v>
      </c>
      <c r="CQ6" s="22">
        <f t="shared" si="15"/>
        <v>0</v>
      </c>
      <c r="CR6" s="22">
        <f t="shared" si="16"/>
        <v>0</v>
      </c>
      <c r="CS6" s="22">
        <f t="shared" si="17"/>
        <v>0</v>
      </c>
      <c r="CT6" s="22" t="e">
        <f t="shared" si="18"/>
        <v>#DIV/0!</v>
      </c>
      <c r="CU6" s="22" t="e">
        <f t="shared" si="19"/>
        <v>#DIV/0!</v>
      </c>
      <c r="CV6" s="22" t="e">
        <f t="shared" si="20"/>
        <v>#DIV/0!</v>
      </c>
      <c r="CW6" s="22" t="e">
        <f t="shared" si="21"/>
        <v>#DIV/0!</v>
      </c>
      <c r="CX6" s="22" t="e">
        <f t="shared" si="22"/>
        <v>#DIV/0!</v>
      </c>
      <c r="CY6" s="22" t="e">
        <f t="shared" si="23"/>
        <v>#DIV/0!</v>
      </c>
      <c r="CZ6" s="22" t="e">
        <f t="shared" si="24"/>
        <v>#DIV/0!</v>
      </c>
      <c r="DA6" s="22" t="e">
        <f t="shared" si="25"/>
        <v>#DIV/0!</v>
      </c>
      <c r="DB6" s="22" t="e">
        <f t="shared" si="26"/>
        <v>#DIV/0!</v>
      </c>
      <c r="DC6" s="22" t="e">
        <f t="shared" si="27"/>
        <v>#DIV/0!</v>
      </c>
      <c r="DE6" s="22">
        <f t="shared" si="49"/>
        <v>0</v>
      </c>
      <c r="DF6" s="22">
        <f t="shared" si="49"/>
        <v>0</v>
      </c>
      <c r="DG6" s="22">
        <f t="shared" si="50"/>
        <v>1</v>
      </c>
      <c r="DH6" s="22">
        <f t="shared" si="51"/>
        <v>0</v>
      </c>
      <c r="DI6" s="22">
        <f t="shared" si="28"/>
        <v>0</v>
      </c>
      <c r="DJ6" s="22">
        <f t="shared" si="28"/>
        <v>0</v>
      </c>
      <c r="DK6" s="22">
        <f t="shared" si="28"/>
        <v>0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0</v>
      </c>
      <c r="DP6" s="22">
        <f t="shared" si="52"/>
        <v>0</v>
      </c>
      <c r="DQ6" s="22">
        <f t="shared" si="52"/>
        <v>0</v>
      </c>
      <c r="DR6" s="22">
        <f t="shared" si="53"/>
        <v>0</v>
      </c>
      <c r="DS6" s="22">
        <f t="shared" si="54"/>
        <v>0</v>
      </c>
    </row>
    <row r="7" spans="1:123" s="22" customFormat="1" ht="15.75" thickBot="1">
      <c r="A7" s="102" t="s">
        <v>268</v>
      </c>
      <c r="B7" s="95">
        <v>5</v>
      </c>
      <c r="C7" s="95" t="s">
        <v>273</v>
      </c>
      <c r="D7" s="137" t="s">
        <v>36</v>
      </c>
      <c r="E7" s="31"/>
      <c r="F7" s="31"/>
      <c r="G7" s="31">
        <v>5</v>
      </c>
      <c r="H7" s="31"/>
      <c r="I7" s="31"/>
      <c r="J7" s="31"/>
      <c r="K7" s="31">
        <v>1</v>
      </c>
      <c r="L7" s="31"/>
      <c r="M7" s="31"/>
      <c r="N7" s="31"/>
      <c r="O7" s="31"/>
      <c r="P7" s="31"/>
      <c r="Q7" s="31"/>
      <c r="R7" s="31"/>
      <c r="S7" s="31"/>
      <c r="T7" s="100" t="s">
        <v>36</v>
      </c>
      <c r="U7" s="31"/>
      <c r="V7" s="31">
        <v>2</v>
      </c>
      <c r="W7" s="31">
        <v>5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48"/>
      <c r="AK7" s="90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2</v>
      </c>
      <c r="BA7" s="28">
        <f t="shared" si="0"/>
        <v>0</v>
      </c>
      <c r="BB7" s="29">
        <f t="shared" si="0"/>
        <v>2</v>
      </c>
      <c r="BC7" s="29">
        <f t="shared" si="31"/>
        <v>2</v>
      </c>
      <c r="BD7" s="29">
        <f t="shared" si="1"/>
        <v>10</v>
      </c>
      <c r="BE7" s="29">
        <f t="shared" si="32"/>
        <v>12</v>
      </c>
      <c r="BF7" s="29">
        <f t="shared" si="2"/>
        <v>0</v>
      </c>
      <c r="BG7" s="29">
        <f t="shared" si="33"/>
        <v>12</v>
      </c>
      <c r="BH7" s="29">
        <f t="shared" si="3"/>
        <v>0</v>
      </c>
      <c r="BI7" s="29">
        <f t="shared" si="3"/>
        <v>0</v>
      </c>
      <c r="BJ7" s="29">
        <f t="shared" si="3"/>
        <v>1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0</v>
      </c>
      <c r="BP7" s="29">
        <f t="shared" si="36"/>
        <v>0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0</v>
      </c>
      <c r="BV7" s="30">
        <f t="shared" si="39"/>
        <v>0</v>
      </c>
      <c r="BX7" s="28">
        <f t="shared" si="40"/>
        <v>760</v>
      </c>
      <c r="BY7" s="29">
        <f t="shared" si="41"/>
        <v>0</v>
      </c>
      <c r="BZ7" s="29">
        <f t="shared" si="42"/>
        <v>5</v>
      </c>
      <c r="CA7" s="29">
        <f t="shared" si="43"/>
        <v>0</v>
      </c>
      <c r="CB7" s="29">
        <f t="shared" si="44"/>
        <v>0</v>
      </c>
      <c r="CC7" s="30">
        <f t="shared" si="45"/>
        <v>765</v>
      </c>
      <c r="CD7" s="122">
        <f t="shared" si="6"/>
        <v>645</v>
      </c>
      <c r="CE7" s="22">
        <f t="shared" si="46"/>
        <v>3</v>
      </c>
      <c r="CF7" s="122">
        <f t="shared" si="7"/>
        <v>605</v>
      </c>
      <c r="CG7" s="22">
        <f t="shared" si="47"/>
        <v>4</v>
      </c>
      <c r="CH7" s="122">
        <f t="shared" si="8"/>
        <v>565</v>
      </c>
      <c r="CI7" s="22">
        <f t="shared" si="48"/>
        <v>5</v>
      </c>
      <c r="CJ7" s="22">
        <f t="shared" si="9"/>
        <v>28.073394495412845</v>
      </c>
      <c r="CK7" s="22">
        <f t="shared" si="10"/>
        <v>28.073394495412845</v>
      </c>
      <c r="CM7" s="22">
        <f t="shared" si="11"/>
        <v>0</v>
      </c>
      <c r="CN7" s="22">
        <f t="shared" si="12"/>
        <v>33.333333333333336</v>
      </c>
      <c r="CO7" s="22">
        <f t="shared" si="13"/>
        <v>30.303030303030301</v>
      </c>
      <c r="CP7" s="22" t="e">
        <f t="shared" si="14"/>
        <v>#DIV/0!</v>
      </c>
      <c r="CQ7" s="22">
        <f t="shared" si="15"/>
        <v>0</v>
      </c>
      <c r="CR7" s="22">
        <f t="shared" si="16"/>
        <v>0</v>
      </c>
      <c r="CS7" s="22">
        <f t="shared" si="17"/>
        <v>100</v>
      </c>
      <c r="CT7" s="22" t="e">
        <f t="shared" si="18"/>
        <v>#DIV/0!</v>
      </c>
      <c r="CU7" s="22" t="e">
        <f t="shared" si="19"/>
        <v>#DIV/0!</v>
      </c>
      <c r="CV7" s="22" t="e">
        <f t="shared" si="20"/>
        <v>#DIV/0!</v>
      </c>
      <c r="CW7" s="22" t="e">
        <f t="shared" si="21"/>
        <v>#DIV/0!</v>
      </c>
      <c r="CX7" s="22" t="e">
        <f t="shared" si="22"/>
        <v>#DIV/0!</v>
      </c>
      <c r="CY7" s="22" t="e">
        <f t="shared" si="23"/>
        <v>#DIV/0!</v>
      </c>
      <c r="CZ7" s="22" t="e">
        <f t="shared" si="24"/>
        <v>#DIV/0!</v>
      </c>
      <c r="DA7" s="22" t="e">
        <f t="shared" si="25"/>
        <v>#DIV/0!</v>
      </c>
      <c r="DB7" s="22" t="e">
        <f t="shared" si="26"/>
        <v>#DIV/0!</v>
      </c>
      <c r="DC7" s="22" t="e">
        <f t="shared" si="27"/>
        <v>#DIV/0!</v>
      </c>
      <c r="DE7" s="22">
        <f t="shared" si="49"/>
        <v>0</v>
      </c>
      <c r="DF7" s="22">
        <f t="shared" si="49"/>
        <v>1</v>
      </c>
      <c r="DG7" s="22">
        <f t="shared" si="50"/>
        <v>1</v>
      </c>
      <c r="DH7" s="22">
        <f t="shared" si="51"/>
        <v>0</v>
      </c>
      <c r="DI7" s="22">
        <f t="shared" si="28"/>
        <v>0</v>
      </c>
      <c r="DJ7" s="22">
        <f t="shared" si="28"/>
        <v>0</v>
      </c>
      <c r="DK7" s="22">
        <f t="shared" si="28"/>
        <v>1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0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0</v>
      </c>
    </row>
    <row r="8" spans="1:123" s="22" customFormat="1" ht="15.75" thickBot="1">
      <c r="A8" s="102" t="s">
        <v>268</v>
      </c>
      <c r="B8" s="95">
        <v>6</v>
      </c>
      <c r="C8" s="95" t="s">
        <v>274</v>
      </c>
      <c r="D8" s="137" t="s">
        <v>36</v>
      </c>
      <c r="E8" s="31"/>
      <c r="F8" s="31"/>
      <c r="G8" s="31">
        <v>2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100" t="s">
        <v>36</v>
      </c>
      <c r="U8" s="31"/>
      <c r="V8" s="31"/>
      <c r="W8" s="31">
        <v>1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48"/>
      <c r="AK8" s="90"/>
      <c r="AL8" s="31"/>
      <c r="AM8" s="93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2</v>
      </c>
      <c r="BA8" s="28">
        <f t="shared" si="0"/>
        <v>0</v>
      </c>
      <c r="BB8" s="29">
        <f t="shared" si="0"/>
        <v>0</v>
      </c>
      <c r="BC8" s="29">
        <f t="shared" si="31"/>
        <v>0</v>
      </c>
      <c r="BD8" s="29">
        <f t="shared" si="1"/>
        <v>3</v>
      </c>
      <c r="BE8" s="29">
        <f t="shared" si="32"/>
        <v>3</v>
      </c>
      <c r="BF8" s="29">
        <f t="shared" si="2"/>
        <v>0</v>
      </c>
      <c r="BG8" s="29">
        <f t="shared" si="33"/>
        <v>3</v>
      </c>
      <c r="BH8" s="29">
        <f t="shared" si="3"/>
        <v>0</v>
      </c>
      <c r="BI8" s="29">
        <f t="shared" si="3"/>
        <v>0</v>
      </c>
      <c r="BJ8" s="29">
        <f t="shared" si="3"/>
        <v>0</v>
      </c>
      <c r="BK8" s="29">
        <f t="shared" si="34"/>
        <v>0</v>
      </c>
      <c r="BL8" s="29">
        <f t="shared" si="34"/>
        <v>0</v>
      </c>
      <c r="BM8" s="29">
        <f t="shared" si="35"/>
        <v>0</v>
      </c>
      <c r="BN8" s="29">
        <f t="shared" si="4"/>
        <v>0</v>
      </c>
      <c r="BO8" s="29">
        <f t="shared" si="4"/>
        <v>0</v>
      </c>
      <c r="BP8" s="29">
        <f t="shared" si="36"/>
        <v>0</v>
      </c>
      <c r="BQ8" s="29">
        <f t="shared" si="37"/>
        <v>0</v>
      </c>
      <c r="BR8" s="29">
        <f t="shared" si="37"/>
        <v>0</v>
      </c>
      <c r="BS8" s="29">
        <f t="shared" si="38"/>
        <v>0</v>
      </c>
      <c r="BT8" s="29">
        <f t="shared" si="5"/>
        <v>0</v>
      </c>
      <c r="BU8" s="30">
        <f t="shared" si="5"/>
        <v>0</v>
      </c>
      <c r="BV8" s="30">
        <f t="shared" si="39"/>
        <v>0</v>
      </c>
      <c r="BX8" s="28">
        <f t="shared" si="40"/>
        <v>180</v>
      </c>
      <c r="BY8" s="29">
        <f t="shared" si="41"/>
        <v>0</v>
      </c>
      <c r="BZ8" s="29">
        <f t="shared" si="42"/>
        <v>0</v>
      </c>
      <c r="CA8" s="29">
        <f t="shared" si="43"/>
        <v>0</v>
      </c>
      <c r="CB8" s="29">
        <f t="shared" si="44"/>
        <v>0</v>
      </c>
      <c r="CC8" s="30">
        <f t="shared" si="45"/>
        <v>180</v>
      </c>
      <c r="CD8" s="122">
        <f t="shared" si="6"/>
        <v>60</v>
      </c>
      <c r="CE8" s="22">
        <f t="shared" si="46"/>
        <v>3</v>
      </c>
      <c r="CF8" s="122">
        <f t="shared" si="7"/>
        <v>20</v>
      </c>
      <c r="CG8" s="22">
        <f t="shared" si="47"/>
        <v>4</v>
      </c>
      <c r="CH8" s="122">
        <f t="shared" si="8"/>
        <v>-20</v>
      </c>
      <c r="CI8" s="22" t="str">
        <f t="shared" si="48"/>
        <v>NAO</v>
      </c>
      <c r="CJ8" s="22">
        <f t="shared" si="9"/>
        <v>6.6055045871559637</v>
      </c>
      <c r="CK8" s="22">
        <f t="shared" si="10"/>
        <v>6.6055045871559637</v>
      </c>
      <c r="CM8" s="22">
        <f t="shared" si="11"/>
        <v>0</v>
      </c>
      <c r="CN8" s="22">
        <f t="shared" si="12"/>
        <v>0</v>
      </c>
      <c r="CO8" s="22">
        <f t="shared" si="13"/>
        <v>9.0909090909090899</v>
      </c>
      <c r="CP8" s="22" t="e">
        <f t="shared" si="14"/>
        <v>#DIV/0!</v>
      </c>
      <c r="CQ8" s="22">
        <f t="shared" si="15"/>
        <v>0</v>
      </c>
      <c r="CR8" s="22">
        <f t="shared" si="16"/>
        <v>0</v>
      </c>
      <c r="CS8" s="22">
        <f t="shared" si="17"/>
        <v>0</v>
      </c>
      <c r="CT8" s="22" t="e">
        <f t="shared" si="18"/>
        <v>#DIV/0!</v>
      </c>
      <c r="CU8" s="22" t="e">
        <f t="shared" si="19"/>
        <v>#DIV/0!</v>
      </c>
      <c r="CV8" s="22" t="e">
        <f t="shared" si="20"/>
        <v>#DIV/0!</v>
      </c>
      <c r="CW8" s="22" t="e">
        <f t="shared" si="21"/>
        <v>#DIV/0!</v>
      </c>
      <c r="CX8" s="22" t="e">
        <f t="shared" si="22"/>
        <v>#DIV/0!</v>
      </c>
      <c r="CY8" s="22" t="e">
        <f t="shared" si="23"/>
        <v>#DIV/0!</v>
      </c>
      <c r="CZ8" s="22" t="e">
        <f t="shared" si="24"/>
        <v>#DIV/0!</v>
      </c>
      <c r="DA8" s="22" t="e">
        <f t="shared" si="25"/>
        <v>#DIV/0!</v>
      </c>
      <c r="DB8" s="22" t="e">
        <f t="shared" si="26"/>
        <v>#DIV/0!</v>
      </c>
      <c r="DC8" s="22" t="e">
        <f t="shared" si="27"/>
        <v>#DIV/0!</v>
      </c>
      <c r="DE8" s="22">
        <f t="shared" si="49"/>
        <v>0</v>
      </c>
      <c r="DF8" s="22">
        <f t="shared" si="49"/>
        <v>0</v>
      </c>
      <c r="DG8" s="22">
        <f t="shared" si="50"/>
        <v>1</v>
      </c>
      <c r="DH8" s="22">
        <f t="shared" si="51"/>
        <v>0</v>
      </c>
      <c r="DI8" s="22">
        <f t="shared" si="28"/>
        <v>0</v>
      </c>
      <c r="DJ8" s="22">
        <f t="shared" si="28"/>
        <v>0</v>
      </c>
      <c r="DK8" s="22">
        <f t="shared" si="28"/>
        <v>0</v>
      </c>
      <c r="DL8" s="22">
        <f t="shared" si="28"/>
        <v>0</v>
      </c>
      <c r="DM8" s="22">
        <f t="shared" si="28"/>
        <v>0</v>
      </c>
      <c r="DN8" s="22">
        <f t="shared" si="29"/>
        <v>0</v>
      </c>
      <c r="DO8" s="22">
        <f t="shared" si="52"/>
        <v>0</v>
      </c>
      <c r="DP8" s="22">
        <f t="shared" si="52"/>
        <v>0</v>
      </c>
      <c r="DQ8" s="22">
        <f t="shared" si="52"/>
        <v>0</v>
      </c>
      <c r="DR8" s="22">
        <f t="shared" si="53"/>
        <v>0</v>
      </c>
      <c r="DS8" s="22">
        <f t="shared" si="54"/>
        <v>0</v>
      </c>
    </row>
    <row r="9" spans="1:123" s="22" customFormat="1" ht="15.75" thickBot="1">
      <c r="A9" s="102" t="s">
        <v>268</v>
      </c>
      <c r="B9" s="95">
        <v>7</v>
      </c>
      <c r="C9" s="95" t="s">
        <v>275</v>
      </c>
      <c r="D9" s="137" t="s">
        <v>36</v>
      </c>
      <c r="E9" s="31"/>
      <c r="F9" s="31"/>
      <c r="G9" s="31">
        <v>1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100" t="s">
        <v>36</v>
      </c>
      <c r="U9" s="31"/>
      <c r="V9" s="31"/>
      <c r="W9" s="31">
        <v>1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48"/>
      <c r="AK9" s="90"/>
      <c r="AL9" s="31"/>
      <c r="AM9" s="83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2</v>
      </c>
      <c r="BA9" s="28">
        <f t="shared" si="0"/>
        <v>0</v>
      </c>
      <c r="BB9" s="29">
        <f t="shared" si="0"/>
        <v>0</v>
      </c>
      <c r="BC9" s="29">
        <f t="shared" si="31"/>
        <v>0</v>
      </c>
      <c r="BD9" s="29">
        <f t="shared" si="1"/>
        <v>2</v>
      </c>
      <c r="BE9" s="29">
        <f t="shared" si="32"/>
        <v>2</v>
      </c>
      <c r="BF9" s="29">
        <f t="shared" si="2"/>
        <v>0</v>
      </c>
      <c r="BG9" s="29">
        <f t="shared" si="33"/>
        <v>2</v>
      </c>
      <c r="BH9" s="29">
        <f t="shared" si="3"/>
        <v>0</v>
      </c>
      <c r="BI9" s="29">
        <f t="shared" si="3"/>
        <v>0</v>
      </c>
      <c r="BJ9" s="29">
        <f t="shared" si="3"/>
        <v>0</v>
      </c>
      <c r="BK9" s="29">
        <f t="shared" si="34"/>
        <v>0</v>
      </c>
      <c r="BL9" s="29">
        <f t="shared" si="34"/>
        <v>0</v>
      </c>
      <c r="BM9" s="29">
        <f t="shared" si="35"/>
        <v>0</v>
      </c>
      <c r="BN9" s="29">
        <f t="shared" si="4"/>
        <v>0</v>
      </c>
      <c r="BO9" s="29">
        <f t="shared" si="4"/>
        <v>0</v>
      </c>
      <c r="BP9" s="29">
        <f t="shared" si="36"/>
        <v>0</v>
      </c>
      <c r="BQ9" s="29">
        <f t="shared" si="37"/>
        <v>0</v>
      </c>
      <c r="BR9" s="29">
        <f t="shared" si="37"/>
        <v>0</v>
      </c>
      <c r="BS9" s="29">
        <f t="shared" si="38"/>
        <v>0</v>
      </c>
      <c r="BT9" s="29">
        <f t="shared" si="5"/>
        <v>0</v>
      </c>
      <c r="BU9" s="30">
        <f t="shared" si="5"/>
        <v>0</v>
      </c>
      <c r="BV9" s="30">
        <f t="shared" si="39"/>
        <v>0</v>
      </c>
      <c r="BX9" s="28">
        <f t="shared" si="40"/>
        <v>120</v>
      </c>
      <c r="BY9" s="29">
        <f t="shared" si="41"/>
        <v>0</v>
      </c>
      <c r="BZ9" s="29">
        <f t="shared" si="42"/>
        <v>0</v>
      </c>
      <c r="CA9" s="29">
        <f t="shared" si="43"/>
        <v>0</v>
      </c>
      <c r="CB9" s="29">
        <f t="shared" si="44"/>
        <v>0</v>
      </c>
      <c r="CC9" s="30">
        <f t="shared" si="45"/>
        <v>120</v>
      </c>
      <c r="CD9" s="122">
        <f t="shared" si="6"/>
        <v>0</v>
      </c>
      <c r="CE9" s="22">
        <f t="shared" si="46"/>
        <v>3</v>
      </c>
      <c r="CF9" s="122">
        <f t="shared" si="7"/>
        <v>-40</v>
      </c>
      <c r="CG9" s="22" t="str">
        <f t="shared" si="47"/>
        <v>NAO</v>
      </c>
      <c r="CH9" s="122">
        <f t="shared" si="8"/>
        <v>-80</v>
      </c>
      <c r="CI9" s="22" t="str">
        <f t="shared" si="48"/>
        <v>NAO</v>
      </c>
      <c r="CJ9" s="22">
        <f t="shared" si="9"/>
        <v>4.4036697247706424</v>
      </c>
      <c r="CK9" s="22">
        <f t="shared" si="10"/>
        <v>4.4036697247706424</v>
      </c>
      <c r="CM9" s="22">
        <f t="shared" si="11"/>
        <v>0</v>
      </c>
      <c r="CN9" s="22">
        <f t="shared" si="12"/>
        <v>0</v>
      </c>
      <c r="CO9" s="22">
        <f t="shared" si="13"/>
        <v>6.0606060606060606</v>
      </c>
      <c r="CP9" s="22" t="e">
        <f t="shared" si="14"/>
        <v>#DIV/0!</v>
      </c>
      <c r="CQ9" s="22">
        <f t="shared" si="15"/>
        <v>0</v>
      </c>
      <c r="CR9" s="22">
        <f t="shared" si="16"/>
        <v>0</v>
      </c>
      <c r="CS9" s="22">
        <f t="shared" si="17"/>
        <v>0</v>
      </c>
      <c r="CT9" s="22" t="e">
        <f t="shared" si="18"/>
        <v>#DIV/0!</v>
      </c>
      <c r="CU9" s="22" t="e">
        <f t="shared" si="19"/>
        <v>#DIV/0!</v>
      </c>
      <c r="CV9" s="22" t="e">
        <f t="shared" si="20"/>
        <v>#DIV/0!</v>
      </c>
      <c r="CW9" s="22" t="e">
        <f t="shared" si="21"/>
        <v>#DIV/0!</v>
      </c>
      <c r="CX9" s="22" t="e">
        <f t="shared" si="22"/>
        <v>#DIV/0!</v>
      </c>
      <c r="CY9" s="22" t="e">
        <f t="shared" si="23"/>
        <v>#DIV/0!</v>
      </c>
      <c r="CZ9" s="22" t="e">
        <f t="shared" si="24"/>
        <v>#DIV/0!</v>
      </c>
      <c r="DA9" s="22" t="e">
        <f t="shared" si="25"/>
        <v>#DIV/0!</v>
      </c>
      <c r="DB9" s="22" t="e">
        <f t="shared" si="26"/>
        <v>#DIV/0!</v>
      </c>
      <c r="DC9" s="22" t="e">
        <f t="shared" si="27"/>
        <v>#DIV/0!</v>
      </c>
      <c r="DE9" s="22">
        <f t="shared" si="49"/>
        <v>0</v>
      </c>
      <c r="DF9" s="22">
        <f t="shared" si="49"/>
        <v>0</v>
      </c>
      <c r="DG9" s="22">
        <f t="shared" si="50"/>
        <v>1</v>
      </c>
      <c r="DH9" s="22">
        <f t="shared" si="51"/>
        <v>0</v>
      </c>
      <c r="DI9" s="22">
        <f t="shared" si="28"/>
        <v>0</v>
      </c>
      <c r="DJ9" s="22">
        <f t="shared" si="28"/>
        <v>0</v>
      </c>
      <c r="DK9" s="22">
        <f t="shared" si="28"/>
        <v>0</v>
      </c>
      <c r="DL9" s="22">
        <f t="shared" si="28"/>
        <v>0</v>
      </c>
      <c r="DM9" s="22">
        <f t="shared" si="28"/>
        <v>0</v>
      </c>
      <c r="DN9" s="22">
        <f t="shared" si="29"/>
        <v>0</v>
      </c>
      <c r="DO9" s="22">
        <f t="shared" si="52"/>
        <v>0</v>
      </c>
      <c r="DP9" s="22">
        <f t="shared" si="52"/>
        <v>0</v>
      </c>
      <c r="DQ9" s="22">
        <f t="shared" si="52"/>
        <v>0</v>
      </c>
      <c r="DR9" s="22">
        <f t="shared" si="53"/>
        <v>0</v>
      </c>
      <c r="DS9" s="22">
        <f t="shared" si="54"/>
        <v>0</v>
      </c>
    </row>
    <row r="10" spans="1:123" s="22" customFormat="1" ht="15.75" thickBot="1">
      <c r="A10" s="102" t="s">
        <v>268</v>
      </c>
      <c r="B10" s="95">
        <v>8</v>
      </c>
      <c r="C10" s="95" t="s">
        <v>276</v>
      </c>
      <c r="D10" s="137" t="s">
        <v>36</v>
      </c>
      <c r="E10" s="31"/>
      <c r="F10" s="31"/>
      <c r="G10" s="31">
        <v>1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100" t="s">
        <v>36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48"/>
      <c r="AK10" s="90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2</v>
      </c>
      <c r="BA10" s="28">
        <f t="shared" si="0"/>
        <v>0</v>
      </c>
      <c r="BB10" s="29">
        <f t="shared" si="0"/>
        <v>0</v>
      </c>
      <c r="BC10" s="29">
        <f t="shared" si="31"/>
        <v>0</v>
      </c>
      <c r="BD10" s="29">
        <f t="shared" si="1"/>
        <v>1</v>
      </c>
      <c r="BE10" s="29">
        <f t="shared" si="32"/>
        <v>1</v>
      </c>
      <c r="BF10" s="29">
        <f t="shared" si="2"/>
        <v>0</v>
      </c>
      <c r="BG10" s="29">
        <f t="shared" si="33"/>
        <v>1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34"/>
        <v>0</v>
      </c>
      <c r="BL10" s="29">
        <f t="shared" si="34"/>
        <v>0</v>
      </c>
      <c r="BM10" s="29">
        <f t="shared" si="35"/>
        <v>0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0</v>
      </c>
      <c r="BV10" s="30">
        <f t="shared" si="39"/>
        <v>0</v>
      </c>
      <c r="BX10" s="28">
        <f t="shared" si="40"/>
        <v>60</v>
      </c>
      <c r="BY10" s="29">
        <f t="shared" si="41"/>
        <v>0</v>
      </c>
      <c r="BZ10" s="29">
        <f t="shared" si="42"/>
        <v>0</v>
      </c>
      <c r="CA10" s="29">
        <f t="shared" si="43"/>
        <v>0</v>
      </c>
      <c r="CB10" s="29">
        <f t="shared" si="44"/>
        <v>0</v>
      </c>
      <c r="CC10" s="30">
        <f t="shared" si="45"/>
        <v>60</v>
      </c>
      <c r="CD10" s="122">
        <f t="shared" si="6"/>
        <v>-60</v>
      </c>
      <c r="CE10" s="22" t="str">
        <f t="shared" si="46"/>
        <v>NAO</v>
      </c>
      <c r="CF10" s="122">
        <f t="shared" si="7"/>
        <v>-100</v>
      </c>
      <c r="CG10" s="22" t="str">
        <f t="shared" si="47"/>
        <v>NAO</v>
      </c>
      <c r="CH10" s="122">
        <f t="shared" si="8"/>
        <v>-140</v>
      </c>
      <c r="CI10" s="22" t="str">
        <f t="shared" si="48"/>
        <v>NAO</v>
      </c>
      <c r="CJ10" s="22">
        <f t="shared" si="9"/>
        <v>2.2018348623853212</v>
      </c>
      <c r="CK10" s="22">
        <f t="shared" si="10"/>
        <v>2.2018348623853212</v>
      </c>
      <c r="CM10" s="22">
        <f t="shared" si="11"/>
        <v>0</v>
      </c>
      <c r="CN10" s="22">
        <f t="shared" si="12"/>
        <v>0</v>
      </c>
      <c r="CO10" s="22">
        <f t="shared" si="13"/>
        <v>3.0303030303030303</v>
      </c>
      <c r="CP10" s="22" t="e">
        <f t="shared" si="14"/>
        <v>#DIV/0!</v>
      </c>
      <c r="CQ10" s="22">
        <f t="shared" si="15"/>
        <v>0</v>
      </c>
      <c r="CR10" s="22">
        <f t="shared" si="16"/>
        <v>0</v>
      </c>
      <c r="CS10" s="22">
        <f t="shared" si="17"/>
        <v>0</v>
      </c>
      <c r="CT10" s="22" t="e">
        <f t="shared" si="18"/>
        <v>#DIV/0!</v>
      </c>
      <c r="CU10" s="22" t="e">
        <f t="shared" si="19"/>
        <v>#DIV/0!</v>
      </c>
      <c r="CV10" s="22" t="e">
        <f t="shared" si="20"/>
        <v>#DIV/0!</v>
      </c>
      <c r="CW10" s="22" t="e">
        <f t="shared" si="21"/>
        <v>#DIV/0!</v>
      </c>
      <c r="CX10" s="22" t="e">
        <f t="shared" si="22"/>
        <v>#DIV/0!</v>
      </c>
      <c r="CY10" s="22" t="e">
        <f t="shared" si="23"/>
        <v>#DIV/0!</v>
      </c>
      <c r="CZ10" s="22" t="e">
        <f t="shared" si="24"/>
        <v>#DIV/0!</v>
      </c>
      <c r="DA10" s="22" t="e">
        <f t="shared" si="25"/>
        <v>#DIV/0!</v>
      </c>
      <c r="DB10" s="22" t="e">
        <f t="shared" si="26"/>
        <v>#DIV/0!</v>
      </c>
      <c r="DC10" s="22" t="e">
        <f t="shared" si="27"/>
        <v>#DIV/0!</v>
      </c>
      <c r="DE10" s="22">
        <f t="shared" si="49"/>
        <v>0</v>
      </c>
      <c r="DF10" s="22">
        <f t="shared" si="49"/>
        <v>0</v>
      </c>
      <c r="DG10" s="22">
        <f t="shared" si="50"/>
        <v>1</v>
      </c>
      <c r="DH10" s="22">
        <f t="shared" si="51"/>
        <v>0</v>
      </c>
      <c r="DI10" s="22">
        <f t="shared" si="28"/>
        <v>0</v>
      </c>
      <c r="DJ10" s="22">
        <f t="shared" si="28"/>
        <v>0</v>
      </c>
      <c r="DK10" s="22">
        <f t="shared" si="28"/>
        <v>0</v>
      </c>
      <c r="DL10" s="22">
        <f t="shared" si="28"/>
        <v>0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0</v>
      </c>
    </row>
    <row r="11" spans="1:123" s="22" customFormat="1" ht="15.75" thickBot="1">
      <c r="A11" s="102" t="s">
        <v>268</v>
      </c>
      <c r="B11" s="95">
        <v>9</v>
      </c>
      <c r="C11" s="95" t="s">
        <v>277</v>
      </c>
      <c r="D11" s="137" t="s">
        <v>36</v>
      </c>
      <c r="E11" s="31"/>
      <c r="F11" s="31"/>
      <c r="G11" s="31">
        <v>1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100" t="s">
        <v>36</v>
      </c>
      <c r="U11" s="31"/>
      <c r="V11" s="31"/>
      <c r="W11" s="31">
        <v>3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48"/>
      <c r="AK11" s="90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2</v>
      </c>
      <c r="BA11" s="28">
        <f t="shared" si="0"/>
        <v>0</v>
      </c>
      <c r="BB11" s="29">
        <f t="shared" si="0"/>
        <v>0</v>
      </c>
      <c r="BC11" s="29">
        <f t="shared" si="31"/>
        <v>0</v>
      </c>
      <c r="BD11" s="29">
        <f t="shared" si="1"/>
        <v>4</v>
      </c>
      <c r="BE11" s="29">
        <f t="shared" si="32"/>
        <v>4</v>
      </c>
      <c r="BF11" s="29">
        <f t="shared" si="2"/>
        <v>0</v>
      </c>
      <c r="BG11" s="29">
        <f t="shared" si="33"/>
        <v>4</v>
      </c>
      <c r="BH11" s="29">
        <f t="shared" si="3"/>
        <v>0</v>
      </c>
      <c r="BI11" s="29">
        <f t="shared" si="3"/>
        <v>0</v>
      </c>
      <c r="BJ11" s="29">
        <f t="shared" si="3"/>
        <v>0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0</v>
      </c>
      <c r="BU11" s="30">
        <f t="shared" si="5"/>
        <v>0</v>
      </c>
      <c r="BV11" s="30">
        <f t="shared" si="39"/>
        <v>0</v>
      </c>
      <c r="BX11" s="28">
        <f t="shared" si="40"/>
        <v>240</v>
      </c>
      <c r="BY11" s="29">
        <f t="shared" si="41"/>
        <v>0</v>
      </c>
      <c r="BZ11" s="29">
        <f t="shared" si="42"/>
        <v>0</v>
      </c>
      <c r="CA11" s="29">
        <f t="shared" si="43"/>
        <v>0</v>
      </c>
      <c r="CB11" s="29">
        <f t="shared" si="44"/>
        <v>0</v>
      </c>
      <c r="CC11" s="30">
        <f t="shared" si="45"/>
        <v>240</v>
      </c>
      <c r="CD11" s="122">
        <f t="shared" si="6"/>
        <v>120</v>
      </c>
      <c r="CE11" s="22">
        <f t="shared" si="46"/>
        <v>3</v>
      </c>
      <c r="CF11" s="122">
        <f t="shared" si="7"/>
        <v>80</v>
      </c>
      <c r="CG11" s="22">
        <f t="shared" si="47"/>
        <v>4</v>
      </c>
      <c r="CH11" s="122">
        <f t="shared" si="8"/>
        <v>40</v>
      </c>
      <c r="CI11" s="22">
        <f t="shared" si="48"/>
        <v>5</v>
      </c>
      <c r="CJ11" s="22">
        <f t="shared" si="9"/>
        <v>8.8073394495412849</v>
      </c>
      <c r="CK11" s="22">
        <f t="shared" si="10"/>
        <v>8.8073394495412849</v>
      </c>
      <c r="CM11" s="22">
        <f t="shared" si="11"/>
        <v>0</v>
      </c>
      <c r="CN11" s="22">
        <f t="shared" si="12"/>
        <v>0</v>
      </c>
      <c r="CO11" s="22">
        <f t="shared" si="13"/>
        <v>12.121212121212121</v>
      </c>
      <c r="CP11" s="22" t="e">
        <f t="shared" si="14"/>
        <v>#DIV/0!</v>
      </c>
      <c r="CQ11" s="22">
        <f t="shared" si="15"/>
        <v>0</v>
      </c>
      <c r="CR11" s="22">
        <f t="shared" si="16"/>
        <v>0</v>
      </c>
      <c r="CS11" s="22">
        <f t="shared" si="17"/>
        <v>0</v>
      </c>
      <c r="CT11" s="22" t="e">
        <f t="shared" si="18"/>
        <v>#DIV/0!</v>
      </c>
      <c r="CU11" s="22" t="e">
        <f t="shared" si="19"/>
        <v>#DIV/0!</v>
      </c>
      <c r="CV11" s="22" t="e">
        <f t="shared" si="20"/>
        <v>#DIV/0!</v>
      </c>
      <c r="CW11" s="22" t="e">
        <f t="shared" si="21"/>
        <v>#DIV/0!</v>
      </c>
      <c r="CX11" s="22" t="e">
        <f t="shared" si="22"/>
        <v>#DIV/0!</v>
      </c>
      <c r="CY11" s="22" t="e">
        <f t="shared" si="23"/>
        <v>#DIV/0!</v>
      </c>
      <c r="CZ11" s="22" t="e">
        <f t="shared" si="24"/>
        <v>#DIV/0!</v>
      </c>
      <c r="DA11" s="22" t="e">
        <f t="shared" si="25"/>
        <v>#DIV/0!</v>
      </c>
      <c r="DB11" s="22" t="e">
        <f t="shared" si="26"/>
        <v>#DIV/0!</v>
      </c>
      <c r="DC11" s="22" t="e">
        <f t="shared" si="27"/>
        <v>#DIV/0!</v>
      </c>
      <c r="DE11" s="22">
        <f t="shared" si="49"/>
        <v>0</v>
      </c>
      <c r="DF11" s="22">
        <f t="shared" si="49"/>
        <v>0</v>
      </c>
      <c r="DG11" s="22">
        <f t="shared" si="50"/>
        <v>1</v>
      </c>
      <c r="DH11" s="22">
        <f t="shared" si="51"/>
        <v>0</v>
      </c>
      <c r="DI11" s="22">
        <f t="shared" si="28"/>
        <v>0</v>
      </c>
      <c r="DJ11" s="22">
        <f t="shared" si="28"/>
        <v>0</v>
      </c>
      <c r="DK11" s="22">
        <f t="shared" si="28"/>
        <v>0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0</v>
      </c>
      <c r="DS11" s="22">
        <f t="shared" si="54"/>
        <v>0</v>
      </c>
    </row>
    <row r="12" spans="1:123" s="22" customFormat="1" ht="15.75" thickBot="1">
      <c r="A12" s="102" t="s">
        <v>268</v>
      </c>
      <c r="B12" s="95">
        <v>10</v>
      </c>
      <c r="C12" s="95" t="s">
        <v>278</v>
      </c>
      <c r="D12" s="137" t="s">
        <v>36</v>
      </c>
      <c r="E12" s="41"/>
      <c r="F12" s="41">
        <v>2</v>
      </c>
      <c r="G12" s="41">
        <v>4</v>
      </c>
      <c r="H12" s="41"/>
      <c r="I12" s="41">
        <v>1</v>
      </c>
      <c r="J12" s="41"/>
      <c r="K12" s="41"/>
      <c r="L12" s="31"/>
      <c r="M12" s="31"/>
      <c r="N12" s="31"/>
      <c r="O12" s="31"/>
      <c r="P12" s="31"/>
      <c r="Q12" s="31"/>
      <c r="R12" s="31"/>
      <c r="S12" s="31"/>
      <c r="T12" s="100" t="s">
        <v>36</v>
      </c>
      <c r="U12" s="31">
        <v>2</v>
      </c>
      <c r="V12" s="31">
        <v>2</v>
      </c>
      <c r="W12" s="31"/>
      <c r="X12" s="31"/>
      <c r="Y12" s="31">
        <v>1</v>
      </c>
      <c r="Z12" s="82"/>
      <c r="AA12" s="31"/>
      <c r="AB12" s="31"/>
      <c r="AC12" s="31"/>
      <c r="AD12" s="31"/>
      <c r="AE12" s="31"/>
      <c r="AF12" s="31"/>
      <c r="AG12" s="31"/>
      <c r="AH12" s="31"/>
      <c r="AI12" s="31"/>
      <c r="AJ12" s="48"/>
      <c r="AK12" s="90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2</v>
      </c>
      <c r="BA12" s="28">
        <f t="shared" si="0"/>
        <v>2</v>
      </c>
      <c r="BB12" s="29">
        <f t="shared" si="0"/>
        <v>4</v>
      </c>
      <c r="BC12" s="29">
        <f t="shared" si="31"/>
        <v>6</v>
      </c>
      <c r="BD12" s="29">
        <f t="shared" si="1"/>
        <v>4</v>
      </c>
      <c r="BE12" s="29">
        <f t="shared" si="32"/>
        <v>10</v>
      </c>
      <c r="BF12" s="29">
        <f t="shared" si="2"/>
        <v>0</v>
      </c>
      <c r="BG12" s="29">
        <f t="shared" si="33"/>
        <v>10</v>
      </c>
      <c r="BH12" s="29">
        <f t="shared" si="3"/>
        <v>2</v>
      </c>
      <c r="BI12" s="29">
        <f t="shared" si="3"/>
        <v>0</v>
      </c>
      <c r="BJ12" s="29">
        <f t="shared" si="3"/>
        <v>0</v>
      </c>
      <c r="BK12" s="29">
        <f t="shared" si="34"/>
        <v>0</v>
      </c>
      <c r="BL12" s="29">
        <f t="shared" si="34"/>
        <v>0</v>
      </c>
      <c r="BM12" s="29">
        <f t="shared" si="35"/>
        <v>0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0</v>
      </c>
      <c r="BR12" s="29">
        <f t="shared" si="37"/>
        <v>0</v>
      </c>
      <c r="BS12" s="29">
        <f t="shared" si="38"/>
        <v>0</v>
      </c>
      <c r="BT12" s="29">
        <f t="shared" si="5"/>
        <v>0</v>
      </c>
      <c r="BU12" s="30">
        <f t="shared" si="5"/>
        <v>0</v>
      </c>
      <c r="BV12" s="30">
        <f t="shared" si="39"/>
        <v>0</v>
      </c>
      <c r="BX12" s="28">
        <f t="shared" si="40"/>
        <v>800</v>
      </c>
      <c r="BY12" s="29">
        <f t="shared" si="41"/>
        <v>0</v>
      </c>
      <c r="BZ12" s="29">
        <f t="shared" si="42"/>
        <v>0</v>
      </c>
      <c r="CA12" s="29">
        <f t="shared" si="43"/>
        <v>0</v>
      </c>
      <c r="CB12" s="29">
        <f t="shared" si="44"/>
        <v>0</v>
      </c>
      <c r="CC12" s="30">
        <f t="shared" si="45"/>
        <v>800</v>
      </c>
      <c r="CD12" s="122">
        <f t="shared" si="6"/>
        <v>680</v>
      </c>
      <c r="CE12" s="22">
        <f t="shared" si="46"/>
        <v>3</v>
      </c>
      <c r="CF12" s="122">
        <f t="shared" si="7"/>
        <v>640</v>
      </c>
      <c r="CG12" s="22">
        <f t="shared" si="47"/>
        <v>4</v>
      </c>
      <c r="CH12" s="122">
        <f t="shared" si="8"/>
        <v>600</v>
      </c>
      <c r="CI12" s="22">
        <f t="shared" si="48"/>
        <v>5</v>
      </c>
      <c r="CJ12" s="22">
        <f t="shared" si="9"/>
        <v>29.357798165137616</v>
      </c>
      <c r="CK12" s="22">
        <f t="shared" si="10"/>
        <v>29.357798165137616</v>
      </c>
      <c r="CM12" s="22">
        <f t="shared" si="11"/>
        <v>100</v>
      </c>
      <c r="CN12" s="22">
        <f t="shared" si="12"/>
        <v>66.666666666666671</v>
      </c>
      <c r="CO12" s="22">
        <f t="shared" si="13"/>
        <v>12.121212121212121</v>
      </c>
      <c r="CP12" s="22" t="e">
        <f t="shared" si="14"/>
        <v>#DIV/0!</v>
      </c>
      <c r="CQ12" s="22">
        <f t="shared" si="15"/>
        <v>100</v>
      </c>
      <c r="CR12" s="22">
        <f t="shared" si="16"/>
        <v>0</v>
      </c>
      <c r="CS12" s="22">
        <f t="shared" si="17"/>
        <v>0</v>
      </c>
      <c r="CT12" s="22" t="e">
        <f t="shared" si="18"/>
        <v>#DIV/0!</v>
      </c>
      <c r="CU12" s="22" t="e">
        <f t="shared" si="19"/>
        <v>#DIV/0!</v>
      </c>
      <c r="CV12" s="22" t="e">
        <f t="shared" si="20"/>
        <v>#DIV/0!</v>
      </c>
      <c r="CW12" s="22" t="e">
        <f t="shared" si="21"/>
        <v>#DIV/0!</v>
      </c>
      <c r="CX12" s="22" t="e">
        <f t="shared" si="22"/>
        <v>#DIV/0!</v>
      </c>
      <c r="CY12" s="22" t="e">
        <f t="shared" si="23"/>
        <v>#DIV/0!</v>
      </c>
      <c r="CZ12" s="22" t="e">
        <f t="shared" si="24"/>
        <v>#DIV/0!</v>
      </c>
      <c r="DA12" s="22" t="e">
        <f t="shared" si="25"/>
        <v>#DIV/0!</v>
      </c>
      <c r="DB12" s="22" t="e">
        <f t="shared" si="26"/>
        <v>#DIV/0!</v>
      </c>
      <c r="DC12" s="22" t="e">
        <f t="shared" si="27"/>
        <v>#DIV/0!</v>
      </c>
      <c r="DE12" s="22">
        <f t="shared" si="49"/>
        <v>1</v>
      </c>
      <c r="DF12" s="22">
        <f t="shared" si="49"/>
        <v>1</v>
      </c>
      <c r="DG12" s="22">
        <f t="shared" si="50"/>
        <v>1</v>
      </c>
      <c r="DH12" s="22">
        <f t="shared" si="51"/>
        <v>0</v>
      </c>
      <c r="DI12" s="22">
        <f t="shared" si="28"/>
        <v>1</v>
      </c>
      <c r="DJ12" s="22">
        <f t="shared" si="28"/>
        <v>0</v>
      </c>
      <c r="DK12" s="22">
        <f t="shared" si="28"/>
        <v>0</v>
      </c>
      <c r="DL12" s="22">
        <f t="shared" si="28"/>
        <v>0</v>
      </c>
      <c r="DM12" s="22">
        <f t="shared" si="28"/>
        <v>0</v>
      </c>
      <c r="DN12" s="22">
        <f t="shared" si="29"/>
        <v>0</v>
      </c>
      <c r="DO12" s="22">
        <f t="shared" si="52"/>
        <v>0</v>
      </c>
      <c r="DP12" s="22">
        <f t="shared" si="52"/>
        <v>0</v>
      </c>
      <c r="DQ12" s="22">
        <f t="shared" si="52"/>
        <v>0</v>
      </c>
      <c r="DR12" s="22">
        <f t="shared" si="53"/>
        <v>0</v>
      </c>
      <c r="DS12" s="22">
        <f t="shared" si="54"/>
        <v>0</v>
      </c>
    </row>
    <row r="13" spans="1:123" s="22" customFormat="1" ht="15.75" thickBot="1">
      <c r="A13" s="102" t="s">
        <v>268</v>
      </c>
      <c r="B13" s="95">
        <v>11</v>
      </c>
      <c r="C13" s="95" t="s">
        <v>279</v>
      </c>
      <c r="D13" s="137" t="s">
        <v>36</v>
      </c>
      <c r="E13" s="31"/>
      <c r="F13" s="31"/>
      <c r="G13" s="31">
        <v>2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100" t="s">
        <v>36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48"/>
      <c r="AK13" s="90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30"/>
        <v>2</v>
      </c>
      <c r="BA13" s="28">
        <f t="shared" si="0"/>
        <v>0</v>
      </c>
      <c r="BB13" s="29">
        <f t="shared" si="0"/>
        <v>0</v>
      </c>
      <c r="BC13" s="29">
        <f t="shared" si="31"/>
        <v>0</v>
      </c>
      <c r="BD13" s="29">
        <f t="shared" si="1"/>
        <v>2</v>
      </c>
      <c r="BE13" s="29">
        <f t="shared" si="32"/>
        <v>2</v>
      </c>
      <c r="BF13" s="29">
        <f t="shared" si="2"/>
        <v>0</v>
      </c>
      <c r="BG13" s="29">
        <f t="shared" si="33"/>
        <v>2</v>
      </c>
      <c r="BH13" s="29">
        <f t="shared" si="3"/>
        <v>0</v>
      </c>
      <c r="BI13" s="29">
        <f t="shared" si="3"/>
        <v>0</v>
      </c>
      <c r="BJ13" s="29">
        <f t="shared" si="3"/>
        <v>0</v>
      </c>
      <c r="BK13" s="29">
        <f t="shared" si="34"/>
        <v>0</v>
      </c>
      <c r="BL13" s="29">
        <f t="shared" si="34"/>
        <v>0</v>
      </c>
      <c r="BM13" s="29">
        <f t="shared" si="35"/>
        <v>0</v>
      </c>
      <c r="BN13" s="29">
        <f t="shared" si="4"/>
        <v>0</v>
      </c>
      <c r="BO13" s="29">
        <f t="shared" si="4"/>
        <v>0</v>
      </c>
      <c r="BP13" s="29">
        <f t="shared" si="36"/>
        <v>0</v>
      </c>
      <c r="BQ13" s="29">
        <f t="shared" si="37"/>
        <v>0</v>
      </c>
      <c r="BR13" s="29">
        <f t="shared" si="37"/>
        <v>0</v>
      </c>
      <c r="BS13" s="29">
        <f t="shared" si="38"/>
        <v>0</v>
      </c>
      <c r="BT13" s="29">
        <f t="shared" si="5"/>
        <v>0</v>
      </c>
      <c r="BU13" s="30">
        <f t="shared" si="5"/>
        <v>0</v>
      </c>
      <c r="BV13" s="30">
        <f t="shared" si="39"/>
        <v>0</v>
      </c>
      <c r="BX13" s="28">
        <f t="shared" si="40"/>
        <v>120</v>
      </c>
      <c r="BY13" s="29">
        <f t="shared" si="41"/>
        <v>0</v>
      </c>
      <c r="BZ13" s="29">
        <f t="shared" si="42"/>
        <v>0</v>
      </c>
      <c r="CA13" s="29">
        <f t="shared" si="43"/>
        <v>0</v>
      </c>
      <c r="CB13" s="29">
        <f t="shared" si="44"/>
        <v>0</v>
      </c>
      <c r="CC13" s="30">
        <f t="shared" si="45"/>
        <v>120</v>
      </c>
      <c r="CD13" s="122">
        <f t="shared" si="6"/>
        <v>0</v>
      </c>
      <c r="CE13" s="22">
        <f t="shared" si="46"/>
        <v>3</v>
      </c>
      <c r="CF13" s="122">
        <f t="shared" si="7"/>
        <v>-40</v>
      </c>
      <c r="CG13" s="22" t="str">
        <f t="shared" si="47"/>
        <v>NAO</v>
      </c>
      <c r="CH13" s="122">
        <f t="shared" si="8"/>
        <v>-80</v>
      </c>
      <c r="CI13" s="22" t="str">
        <f t="shared" si="48"/>
        <v>NAO</v>
      </c>
      <c r="CJ13" s="22">
        <f t="shared" si="9"/>
        <v>4.4036697247706424</v>
      </c>
      <c r="CK13" s="22">
        <f t="shared" si="10"/>
        <v>4.4036697247706424</v>
      </c>
      <c r="CM13" s="22">
        <f t="shared" si="11"/>
        <v>0</v>
      </c>
      <c r="CN13" s="22">
        <f t="shared" si="12"/>
        <v>0</v>
      </c>
      <c r="CO13" s="22">
        <f t="shared" si="13"/>
        <v>6.0606060606060606</v>
      </c>
      <c r="CP13" s="22" t="e">
        <f t="shared" si="14"/>
        <v>#DIV/0!</v>
      </c>
      <c r="CQ13" s="22">
        <f t="shared" si="15"/>
        <v>0</v>
      </c>
      <c r="CR13" s="22">
        <f t="shared" si="16"/>
        <v>0</v>
      </c>
      <c r="CS13" s="22">
        <f t="shared" si="17"/>
        <v>0</v>
      </c>
      <c r="CT13" s="22" t="e">
        <f t="shared" si="18"/>
        <v>#DIV/0!</v>
      </c>
      <c r="CU13" s="22" t="e">
        <f t="shared" si="19"/>
        <v>#DIV/0!</v>
      </c>
      <c r="CV13" s="22" t="e">
        <f t="shared" si="20"/>
        <v>#DIV/0!</v>
      </c>
      <c r="CW13" s="22" t="e">
        <f t="shared" si="21"/>
        <v>#DIV/0!</v>
      </c>
      <c r="CX13" s="22" t="e">
        <f t="shared" si="22"/>
        <v>#DIV/0!</v>
      </c>
      <c r="CY13" s="22" t="e">
        <f t="shared" si="23"/>
        <v>#DIV/0!</v>
      </c>
      <c r="CZ13" s="22" t="e">
        <f t="shared" si="24"/>
        <v>#DIV/0!</v>
      </c>
      <c r="DA13" s="22" t="e">
        <f t="shared" si="25"/>
        <v>#DIV/0!</v>
      </c>
      <c r="DB13" s="22" t="e">
        <f t="shared" si="26"/>
        <v>#DIV/0!</v>
      </c>
      <c r="DC13" s="22" t="e">
        <f t="shared" si="27"/>
        <v>#DIV/0!</v>
      </c>
      <c r="DE13" s="22">
        <f t="shared" si="49"/>
        <v>0</v>
      </c>
      <c r="DF13" s="22">
        <f t="shared" si="49"/>
        <v>0</v>
      </c>
      <c r="DG13" s="22">
        <f t="shared" si="50"/>
        <v>1</v>
      </c>
      <c r="DH13" s="22">
        <f t="shared" si="51"/>
        <v>0</v>
      </c>
      <c r="DI13" s="22">
        <f t="shared" si="28"/>
        <v>0</v>
      </c>
      <c r="DJ13" s="22">
        <f t="shared" si="28"/>
        <v>0</v>
      </c>
      <c r="DK13" s="22">
        <f t="shared" si="28"/>
        <v>0</v>
      </c>
      <c r="DL13" s="22">
        <f t="shared" si="28"/>
        <v>0</v>
      </c>
      <c r="DM13" s="22">
        <f t="shared" si="28"/>
        <v>0</v>
      </c>
      <c r="DN13" s="22">
        <f t="shared" si="29"/>
        <v>0</v>
      </c>
      <c r="DO13" s="22">
        <f t="shared" si="52"/>
        <v>0</v>
      </c>
      <c r="DP13" s="22">
        <f t="shared" si="52"/>
        <v>0</v>
      </c>
      <c r="DQ13" s="22">
        <f t="shared" si="52"/>
        <v>0</v>
      </c>
      <c r="DR13" s="22">
        <f t="shared" si="53"/>
        <v>0</v>
      </c>
      <c r="DS13" s="22">
        <f t="shared" si="54"/>
        <v>0</v>
      </c>
    </row>
    <row r="14" spans="1:123" ht="15.75" thickBot="1">
      <c r="A14" s="42"/>
      <c r="B14" s="43"/>
      <c r="C14" s="44"/>
      <c r="D14" s="45"/>
      <c r="E14" s="46"/>
      <c r="F14" s="47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8"/>
      <c r="U14" s="47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8"/>
      <c r="AK14" s="47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8">
        <f>SUM(AZ3:AZ13)</f>
        <v>22</v>
      </c>
      <c r="BA14" s="49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50"/>
      <c r="BW14" s="42"/>
      <c r="BX14" s="43"/>
      <c r="BY14" s="43"/>
      <c r="BZ14" s="43"/>
      <c r="CA14" s="43"/>
      <c r="CB14" s="43"/>
      <c r="CC14" s="43"/>
      <c r="CD14" s="42"/>
      <c r="CE14" s="42"/>
      <c r="CF14" s="42"/>
      <c r="CG14" s="42"/>
      <c r="CH14" s="42"/>
      <c r="CI14" s="42"/>
    </row>
    <row r="15" spans="1:123" ht="15.75" thickBot="1">
      <c r="C15" s="7" t="s">
        <v>40</v>
      </c>
      <c r="D15" s="7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7">
        <f>AZ14/2</f>
        <v>11</v>
      </c>
      <c r="BA15" s="1">
        <f t="shared" ref="BA15:BB15" si="55">SUM(E15,U15,AK15)</f>
        <v>0</v>
      </c>
      <c r="BB15" s="52">
        <f t="shared" si="55"/>
        <v>0</v>
      </c>
      <c r="BC15" s="52"/>
      <c r="BD15" s="52">
        <f>SUM(G15,W15,AM15)</f>
        <v>0</v>
      </c>
      <c r="BE15" s="52"/>
      <c r="BF15" s="52">
        <f>SUM(H15,X15,AN15)</f>
        <v>0</v>
      </c>
      <c r="BG15" s="52"/>
      <c r="BH15" s="52">
        <f>SUM(I15,Y15,AO15)</f>
        <v>0</v>
      </c>
      <c r="BI15" s="52">
        <f>SUM(J15,Z15,AP15)</f>
        <v>0</v>
      </c>
      <c r="BJ15" s="52">
        <f>SUM(K15,AA15,AQ15)</f>
        <v>0</v>
      </c>
      <c r="BK15" s="53">
        <f>SUM(AR15,AB15,L15)</f>
        <v>0</v>
      </c>
      <c r="BL15" s="53">
        <f>SUM(AS15,AC15,M15)</f>
        <v>0</v>
      </c>
      <c r="BM15" s="53"/>
      <c r="BN15" s="53">
        <f>SUM(AT15,AD15,N15)</f>
        <v>0</v>
      </c>
      <c r="BO15" s="53"/>
      <c r="BP15" s="53">
        <f>SUM(AU15,AE15,O15)</f>
        <v>0</v>
      </c>
      <c r="BQ15" s="53">
        <f>SUM(AV15,AF15,P15)</f>
        <v>0</v>
      </c>
      <c r="BR15" s="53">
        <f>SUM(AW15,AG15,Q15)</f>
        <v>0</v>
      </c>
      <c r="BS15" s="53"/>
      <c r="BT15" s="53">
        <f>SUM(AX15,AH15,R15)</f>
        <v>0</v>
      </c>
      <c r="BU15" s="53"/>
      <c r="BV15" s="54">
        <f>SUM(AY15,AI15,S15)</f>
        <v>0</v>
      </c>
      <c r="CA15" s="55"/>
      <c r="CB15" s="55"/>
      <c r="CC15">
        <f>SUM(CC3:CC13)</f>
        <v>2725</v>
      </c>
    </row>
    <row r="16" spans="1:123">
      <c r="BI16" s="20"/>
      <c r="BY16" s="20"/>
      <c r="CJ16">
        <f>SUM(CJ3:CJ13)</f>
        <v>100.00000000000001</v>
      </c>
      <c r="CK16">
        <f>SUM(CK3:CK13)</f>
        <v>100.00000000000001</v>
      </c>
      <c r="CM16">
        <f t="shared" ref="CM16:DC16" si="56">SUM(CM3:CM13)</f>
        <v>100</v>
      </c>
      <c r="CN16">
        <f t="shared" si="56"/>
        <v>100</v>
      </c>
      <c r="CO16">
        <f t="shared" si="56"/>
        <v>100.00000000000001</v>
      </c>
      <c r="CP16" t="e">
        <f t="shared" si="56"/>
        <v>#DIV/0!</v>
      </c>
      <c r="CQ16">
        <f t="shared" si="56"/>
        <v>100</v>
      </c>
      <c r="CR16">
        <f t="shared" si="56"/>
        <v>100</v>
      </c>
      <c r="CS16">
        <f t="shared" si="56"/>
        <v>100</v>
      </c>
      <c r="CT16" t="e">
        <f t="shared" si="56"/>
        <v>#DIV/0!</v>
      </c>
      <c r="CU16" t="e">
        <f t="shared" si="56"/>
        <v>#DIV/0!</v>
      </c>
      <c r="CV16" t="e">
        <f t="shared" si="56"/>
        <v>#DIV/0!</v>
      </c>
      <c r="CW16" t="e">
        <f t="shared" si="56"/>
        <v>#DIV/0!</v>
      </c>
      <c r="CX16" t="e">
        <f t="shared" si="56"/>
        <v>#DIV/0!</v>
      </c>
      <c r="CY16" t="e">
        <f t="shared" si="56"/>
        <v>#DIV/0!</v>
      </c>
      <c r="CZ16" t="e">
        <f t="shared" si="56"/>
        <v>#DIV/0!</v>
      </c>
      <c r="DA16" t="e">
        <f t="shared" si="56"/>
        <v>#DIV/0!</v>
      </c>
      <c r="DB16" t="e">
        <f t="shared" si="56"/>
        <v>#DIV/0!</v>
      </c>
      <c r="DC16" t="e">
        <f t="shared" si="56"/>
        <v>#DIV/0!</v>
      </c>
    </row>
    <row r="17" spans="3:81" ht="15.75" thickBot="1"/>
    <row r="18" spans="3:81" ht="15.75" thickBot="1">
      <c r="D18" t="s">
        <v>41</v>
      </c>
      <c r="E18" t="s">
        <v>42</v>
      </c>
      <c r="F18" t="s">
        <v>43</v>
      </c>
      <c r="U18" s="55"/>
      <c r="BA18" s="16" t="s">
        <v>8</v>
      </c>
      <c r="BB18" s="17" t="s">
        <v>9</v>
      </c>
      <c r="BC18" s="17"/>
      <c r="BD18" s="17" t="s">
        <v>10</v>
      </c>
      <c r="BE18" s="17"/>
      <c r="BF18" s="17" t="s">
        <v>11</v>
      </c>
      <c r="BG18" s="17"/>
      <c r="BH18" s="17" t="s">
        <v>12</v>
      </c>
      <c r="BI18" s="17" t="s">
        <v>13</v>
      </c>
      <c r="BJ18" s="17" t="s">
        <v>14</v>
      </c>
      <c r="BK18" s="17" t="s">
        <v>15</v>
      </c>
      <c r="BL18" s="17" t="s">
        <v>16</v>
      </c>
      <c r="BM18" s="17"/>
      <c r="BN18" s="17" t="s">
        <v>17</v>
      </c>
      <c r="BO18" s="17"/>
      <c r="BP18" s="17" t="s">
        <v>27</v>
      </c>
      <c r="BQ18" s="17" t="s">
        <v>19</v>
      </c>
      <c r="BR18" s="17" t="s">
        <v>20</v>
      </c>
      <c r="BS18" s="17"/>
      <c r="BT18" s="17" t="s">
        <v>21</v>
      </c>
      <c r="BU18" s="17"/>
      <c r="BV18" s="19" t="s">
        <v>22</v>
      </c>
      <c r="BW18" s="185" t="s">
        <v>44</v>
      </c>
      <c r="BX18" s="186"/>
      <c r="BY18" s="186"/>
      <c r="BZ18" s="186"/>
      <c r="CA18" s="187"/>
      <c r="CB18" s="150" t="s">
        <v>222</v>
      </c>
      <c r="CC18" s="151"/>
    </row>
    <row r="19" spans="3:81" ht="15.75" thickBot="1">
      <c r="D19">
        <v>2007</v>
      </c>
      <c r="E19">
        <v>2008</v>
      </c>
      <c r="F19">
        <v>2009</v>
      </c>
      <c r="G19" t="s">
        <v>45</v>
      </c>
      <c r="AY19" s="153" t="s">
        <v>46</v>
      </c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78" t="s">
        <v>47</v>
      </c>
      <c r="BX19" s="179"/>
      <c r="BY19" s="56"/>
      <c r="BZ19" s="56"/>
      <c r="CA19" s="57">
        <f>SUM(BA21:BV21)</f>
        <v>46</v>
      </c>
      <c r="CB19" s="123">
        <v>0.8</v>
      </c>
      <c r="CC19" s="60">
        <f>PERCENTILE($CC$1:$CC13,0.8)</f>
        <v>240</v>
      </c>
    </row>
    <row r="20" spans="3:81" ht="15.75" thickBot="1">
      <c r="C20" t="s">
        <v>48</v>
      </c>
      <c r="D20">
        <f>COUNTIF(D3:D13,"P")</f>
        <v>11</v>
      </c>
      <c r="E20">
        <f>COUNTIF(T3:T13,"P")</f>
        <v>11</v>
      </c>
      <c r="G20">
        <f>AVERAGE(D20:F20)</f>
        <v>11</v>
      </c>
      <c r="AP20" s="55"/>
      <c r="AQ20" s="55"/>
      <c r="AR20" s="55"/>
      <c r="AS20" s="55"/>
      <c r="AT20" s="55"/>
      <c r="AU20" s="55"/>
      <c r="AV20" s="55"/>
      <c r="AW20" s="55"/>
      <c r="AX20" s="55"/>
      <c r="AY20" s="1" t="s">
        <v>49</v>
      </c>
      <c r="AZ20" s="58"/>
      <c r="BA20" s="59">
        <f>SUM(BA3:BA13)</f>
        <v>2</v>
      </c>
      <c r="BB20" s="59">
        <f>SUM(BB3:BB13)</f>
        <v>6</v>
      </c>
      <c r="BC20" s="59"/>
      <c r="BD20" s="59">
        <f>SUM(BD3:BD13)</f>
        <v>33</v>
      </c>
      <c r="BE20" s="59"/>
      <c r="BF20" s="59">
        <f>SUM(BF3:BF13)</f>
        <v>0</v>
      </c>
      <c r="BG20" s="59"/>
      <c r="BH20" s="59">
        <f>SUM(BH3:BH13)</f>
        <v>2</v>
      </c>
      <c r="BI20" s="59">
        <f>SUM(BI3:BI13)</f>
        <v>2</v>
      </c>
      <c r="BJ20" s="59">
        <f>SUM(BJ3:BJ13)</f>
        <v>1</v>
      </c>
      <c r="BK20" s="59">
        <f>SUM(BK3:BK13)</f>
        <v>0</v>
      </c>
      <c r="BL20" s="59">
        <f>SUM(BL3:BL13)</f>
        <v>0</v>
      </c>
      <c r="BM20" s="59"/>
      <c r="BN20" s="59">
        <f>SUM(BN3:BN13)</f>
        <v>0</v>
      </c>
      <c r="BO20" s="59">
        <f>SUM(BO3:BO13)</f>
        <v>0</v>
      </c>
      <c r="BP20" s="59">
        <f>SUM(BP3:BP13)</f>
        <v>0</v>
      </c>
      <c r="BQ20" s="59">
        <f>SUM(BQ3:BQ13)</f>
        <v>0</v>
      </c>
      <c r="BR20" s="59">
        <f>SUM(BR3:BR13)</f>
        <v>0</v>
      </c>
      <c r="BS20" s="59"/>
      <c r="BT20" s="59">
        <f>SUM(BT3:BT13)</f>
        <v>0</v>
      </c>
      <c r="BU20" s="59">
        <f>SUM(BU3:BU13)</f>
        <v>0</v>
      </c>
      <c r="BV20" s="59">
        <f>SUM(BV3:BV13)</f>
        <v>0</v>
      </c>
      <c r="BW20" s="169" t="s">
        <v>29</v>
      </c>
      <c r="BX20" s="170"/>
      <c r="BY20" s="60"/>
      <c r="BZ20" s="60"/>
      <c r="CA20" s="61">
        <f>SUM(BA21:BJ21)</f>
        <v>46</v>
      </c>
      <c r="CB20" s="142">
        <v>0.75</v>
      </c>
      <c r="CC20" s="60">
        <f>PERCENTILE($CC$1:$CC13,0.75)</f>
        <v>210</v>
      </c>
    </row>
    <row r="21" spans="3:81" ht="15.75" thickBot="1">
      <c r="C21" t="s">
        <v>50</v>
      </c>
      <c r="D21">
        <f>COUNTIF(D3:D13,"C")</f>
        <v>0</v>
      </c>
      <c r="E21">
        <f>COUNTIF(T3:T13,"C")</f>
        <v>0</v>
      </c>
      <c r="F21">
        <f>COUNTIF(A3:AJ13,"C")</f>
        <v>0</v>
      </c>
      <c r="G21">
        <f>AVERAGE(D21:F21)</f>
        <v>0</v>
      </c>
      <c r="AP21" s="55"/>
      <c r="AQ21" s="55"/>
      <c r="AR21" s="55"/>
      <c r="AS21" s="55"/>
      <c r="AT21" s="55"/>
      <c r="AU21" s="55"/>
      <c r="AV21" s="55"/>
      <c r="AW21" s="55"/>
      <c r="AX21" s="55"/>
      <c r="AY21" s="1" t="s">
        <v>51</v>
      </c>
      <c r="AZ21" s="58"/>
      <c r="BA21" s="52">
        <f>BA20-BA15</f>
        <v>2</v>
      </c>
      <c r="BB21" s="52">
        <f t="shared" ref="BB21:BV21" si="57">BB20-BB15</f>
        <v>6</v>
      </c>
      <c r="BC21" s="52"/>
      <c r="BD21" s="52">
        <f t="shared" si="57"/>
        <v>33</v>
      </c>
      <c r="BE21" s="52"/>
      <c r="BF21" s="52">
        <f t="shared" si="57"/>
        <v>0</v>
      </c>
      <c r="BG21" s="52"/>
      <c r="BH21" s="52">
        <f t="shared" si="57"/>
        <v>2</v>
      </c>
      <c r="BI21" s="52">
        <f t="shared" si="57"/>
        <v>2</v>
      </c>
      <c r="BJ21" s="52">
        <f t="shared" si="57"/>
        <v>1</v>
      </c>
      <c r="BK21" s="52">
        <f t="shared" si="57"/>
        <v>0</v>
      </c>
      <c r="BL21" s="52">
        <f t="shared" si="57"/>
        <v>0</v>
      </c>
      <c r="BM21" s="52"/>
      <c r="BN21" s="52">
        <f t="shared" si="57"/>
        <v>0</v>
      </c>
      <c r="BO21" s="52"/>
      <c r="BP21" s="52">
        <f t="shared" si="57"/>
        <v>0</v>
      </c>
      <c r="BQ21" s="52">
        <f t="shared" si="57"/>
        <v>0</v>
      </c>
      <c r="BR21" s="52">
        <f t="shared" si="57"/>
        <v>0</v>
      </c>
      <c r="BS21" s="52"/>
      <c r="BT21" s="52">
        <f t="shared" si="57"/>
        <v>0</v>
      </c>
      <c r="BU21" s="52"/>
      <c r="BV21" s="52">
        <f t="shared" si="57"/>
        <v>0</v>
      </c>
      <c r="BW21" s="169" t="s">
        <v>52</v>
      </c>
      <c r="BX21" s="170"/>
      <c r="BY21" s="60"/>
      <c r="BZ21" s="60"/>
      <c r="CA21" s="61">
        <f>SUM(BK21:BP21)</f>
        <v>0</v>
      </c>
      <c r="CB21" s="123">
        <v>0.7</v>
      </c>
      <c r="CC21" s="60">
        <f>PERCENTILE($CC$1:$CC13,0.7)</f>
        <v>180</v>
      </c>
    </row>
    <row r="22" spans="3:81" ht="15.75" thickBot="1">
      <c r="C22" t="s">
        <v>53</v>
      </c>
      <c r="D22">
        <f>COUNTIF(D3:D13,"V")</f>
        <v>0</v>
      </c>
      <c r="E22">
        <f>COUNTIF(T3:T13,"V")</f>
        <v>0</v>
      </c>
      <c r="F22">
        <f>COUNTIF(AJ3:AJ13,"V")</f>
        <v>0</v>
      </c>
      <c r="G22">
        <f>AVERAGE(D22:F22)</f>
        <v>0</v>
      </c>
      <c r="AP22" s="55"/>
      <c r="AQ22" s="55"/>
      <c r="AR22" s="55"/>
      <c r="AS22" s="55"/>
      <c r="AT22" s="55"/>
      <c r="AU22" s="55"/>
      <c r="AV22" s="55"/>
      <c r="AW22" s="55"/>
      <c r="AX22" s="55"/>
      <c r="AY22" s="1" t="s">
        <v>54</v>
      </c>
      <c r="AZ22" s="58"/>
      <c r="BA22" s="58">
        <f>BA21*100</f>
        <v>200</v>
      </c>
      <c r="BB22" s="5">
        <f>BB21*80</f>
        <v>480</v>
      </c>
      <c r="BC22" s="5"/>
      <c r="BD22" s="5">
        <f>BD21*60</f>
        <v>1980</v>
      </c>
      <c r="BE22" s="5"/>
      <c r="BF22" s="5">
        <f>BF21*40</f>
        <v>0</v>
      </c>
      <c r="BG22" s="5"/>
      <c r="BH22" s="5">
        <f>BH21*20</f>
        <v>40</v>
      </c>
      <c r="BI22" s="5">
        <f>BI21*10</f>
        <v>20</v>
      </c>
      <c r="BJ22" s="5">
        <f>BJ21*5</f>
        <v>5</v>
      </c>
      <c r="BK22" s="5">
        <f>BK21*200</f>
        <v>0</v>
      </c>
      <c r="BL22" s="5">
        <f>BL21*100</f>
        <v>0</v>
      </c>
      <c r="BM22" s="5"/>
      <c r="BN22" s="5">
        <f>BN21*50</f>
        <v>0</v>
      </c>
      <c r="BO22" s="5"/>
      <c r="BP22" s="5">
        <f>BP21*25</f>
        <v>0</v>
      </c>
      <c r="BQ22" s="5">
        <f>BQ21*100</f>
        <v>0</v>
      </c>
      <c r="BR22" s="5">
        <f>BR21*50</f>
        <v>0</v>
      </c>
      <c r="BS22" s="5"/>
      <c r="BT22" s="5">
        <f>BT21*25</f>
        <v>0</v>
      </c>
      <c r="BU22" s="5"/>
      <c r="BV22" s="1">
        <f>BV21*10</f>
        <v>0</v>
      </c>
      <c r="BW22" s="171" t="s">
        <v>55</v>
      </c>
      <c r="BX22" s="172"/>
      <c r="BY22" s="62"/>
      <c r="BZ22" s="62"/>
      <c r="CA22" s="63">
        <f>SUM(BQ21:BV21)</f>
        <v>0</v>
      </c>
      <c r="CB22" s="123">
        <v>0.6</v>
      </c>
      <c r="CC22" s="60">
        <f>PERCENTILE($CC$1:$CC13,0.6)</f>
        <v>130</v>
      </c>
    </row>
    <row r="23" spans="3:81" ht="15.75" thickBot="1">
      <c r="C23" t="s">
        <v>34</v>
      </c>
      <c r="D23">
        <f>SUM(D20:D22)</f>
        <v>11</v>
      </c>
      <c r="E23">
        <f>SUM(E20:E22)</f>
        <v>11</v>
      </c>
      <c r="G23">
        <f>AVERAGE(D23:F23)</f>
        <v>11</v>
      </c>
      <c r="AY23" s="64" t="s">
        <v>56</v>
      </c>
      <c r="AZ23" s="65"/>
      <c r="BA23" s="58">
        <f>SUM(BA22:BV22)</f>
        <v>2725</v>
      </c>
      <c r="BB23" s="66">
        <f>BA23/AZ15</f>
        <v>247.72727272727272</v>
      </c>
      <c r="BC23" s="32"/>
      <c r="BW23" s="173" t="s">
        <v>54</v>
      </c>
      <c r="BX23" s="67" t="s">
        <v>57</v>
      </c>
      <c r="BY23" s="56"/>
      <c r="BZ23" s="56"/>
      <c r="CA23" s="68">
        <f>AVERAGE(CC3:CC13)</f>
        <v>247.72727272727272</v>
      </c>
      <c r="CB23" s="123">
        <v>0.5</v>
      </c>
      <c r="CC23" s="60">
        <f>PERCENTILE($CC$1:$CC13,0.5)</f>
        <v>130</v>
      </c>
    </row>
    <row r="24" spans="3:81" ht="15.75" thickBot="1">
      <c r="AY24" s="6"/>
      <c r="AZ24" s="8"/>
      <c r="BA24" s="5">
        <f>(SUM($AZ$3:$AZ$13))*($CE$2/3)</f>
        <v>1320</v>
      </c>
      <c r="BB24" s="176" t="str">
        <f>IF(BA23&gt;BA24,"ATINGE CONCEITO 3","NAO")</f>
        <v>ATINGE CONCEITO 3</v>
      </c>
      <c r="BC24" s="177"/>
      <c r="BD24" s="177"/>
      <c r="BE24" s="177"/>
      <c r="BF24" s="177"/>
      <c r="BG24" s="177"/>
      <c r="BH24" s="177"/>
      <c r="BW24" s="174"/>
      <c r="BX24" s="69" t="s">
        <v>58</v>
      </c>
      <c r="BY24" s="60"/>
      <c r="BZ24" s="60"/>
      <c r="CA24" s="61">
        <f>QUARTILE(CC3:CC13,1)</f>
        <v>120</v>
      </c>
      <c r="CB24" s="123">
        <v>0.4</v>
      </c>
      <c r="CC24" s="60">
        <f>PERCENTILE($CC$1:$CC13,0.4)</f>
        <v>120</v>
      </c>
    </row>
    <row r="25" spans="3:81" ht="15.75" thickBot="1">
      <c r="AY25" s="70" t="s">
        <v>59</v>
      </c>
      <c r="AZ25" s="71"/>
      <c r="BA25" s="5">
        <f>(SUM($AZ$3:$AZ$13))*($CG$2/3)</f>
        <v>1760</v>
      </c>
      <c r="BB25" s="176" t="str">
        <f>IF(BA23&gt;=BA25,"ATINGE CONCEITO 4","NAO")</f>
        <v>ATINGE CONCEITO 4</v>
      </c>
      <c r="BC25" s="177"/>
      <c r="BD25" s="177"/>
      <c r="BE25" s="177"/>
      <c r="BF25" s="177"/>
      <c r="BG25" s="177"/>
      <c r="BH25" s="177"/>
      <c r="BW25" s="174"/>
      <c r="BX25" s="69" t="s">
        <v>60</v>
      </c>
      <c r="BY25" s="60"/>
      <c r="BZ25" s="60"/>
      <c r="CA25" s="72">
        <f>MEDIAN(CC3:CC13)</f>
        <v>130</v>
      </c>
      <c r="CB25" s="142">
        <v>0.35</v>
      </c>
      <c r="CC25" s="60">
        <f>PERCENTILE($CC$1:$CC13,0.35)</f>
        <v>120</v>
      </c>
    </row>
    <row r="26" spans="3:81" ht="15.75" thickBot="1">
      <c r="AY26" s="64"/>
      <c r="AZ26" s="65"/>
      <c r="BA26" s="5">
        <f>(SUM($AZ$3:$AZ$13))*($CI$2/3)</f>
        <v>2200</v>
      </c>
      <c r="BB26" s="176" t="str">
        <f>IF(BA23&gt;=BA26,"ATINGE CONCEITO 5","NAO")</f>
        <v>ATINGE CONCEITO 5</v>
      </c>
      <c r="BC26" s="177"/>
      <c r="BD26" s="177"/>
      <c r="BE26" s="177"/>
      <c r="BF26" s="177"/>
      <c r="BG26" s="177"/>
      <c r="BH26" s="177"/>
      <c r="BW26" s="174"/>
      <c r="BX26" s="69" t="s">
        <v>61</v>
      </c>
      <c r="BY26" s="60"/>
      <c r="BZ26" s="60"/>
      <c r="CA26" s="61">
        <f>QUARTILE(CC3:CC13,3)</f>
        <v>210</v>
      </c>
      <c r="CB26" s="123">
        <v>0.3</v>
      </c>
      <c r="CC26" s="60">
        <f>PERCENTILE($CC$1:$CC13,0.3)</f>
        <v>120</v>
      </c>
    </row>
    <row r="27" spans="3:81" ht="15.75" thickBot="1">
      <c r="BW27" s="175"/>
      <c r="BX27" s="73" t="s">
        <v>62</v>
      </c>
      <c r="BY27" s="62"/>
      <c r="BZ27" s="62"/>
      <c r="CA27" s="63">
        <f>QUARTILE(CC3:CC13,4)</f>
        <v>800</v>
      </c>
    </row>
    <row r="28" spans="3:81" ht="15.75" thickBot="1"/>
    <row r="29" spans="3:81" ht="15.75" thickBot="1">
      <c r="AY29" s="153" t="s">
        <v>63</v>
      </c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5"/>
    </row>
    <row r="30" spans="3:81" ht="15.75" thickBot="1">
      <c r="AY30" s="74"/>
      <c r="AZ30" s="58"/>
      <c r="BA30" s="1" t="s">
        <v>64</v>
      </c>
      <c r="BB30" s="52"/>
      <c r="BC30" s="52"/>
      <c r="BD30" s="52" t="s">
        <v>65</v>
      </c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8"/>
    </row>
    <row r="31" spans="3:81" ht="15.75" thickBot="1">
      <c r="AY31" s="1" t="s">
        <v>66</v>
      </c>
      <c r="AZ31" s="58"/>
      <c r="BA31" s="156">
        <f>AZ15-COUNTIF(CE3:CE13,"=NAO")</f>
        <v>9</v>
      </c>
      <c r="BB31" s="157"/>
      <c r="BC31" s="89"/>
      <c r="BD31" s="158">
        <f>(BA31/G20)*100</f>
        <v>81.818181818181827</v>
      </c>
      <c r="BE31" s="159"/>
      <c r="BF31" s="160"/>
      <c r="BG31" s="88"/>
      <c r="BH31" s="52" t="str">
        <f>IF(BD31&gt;=80,"ATINGEM CONCEITO 3","NAO")</f>
        <v>ATINGEM CONCEITO 3</v>
      </c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8"/>
    </row>
    <row r="32" spans="3:81" ht="15.75" thickBot="1">
      <c r="AY32" s="1" t="s">
        <v>67</v>
      </c>
      <c r="AZ32" s="58"/>
      <c r="BA32" s="156">
        <f>AZ15-COUNTIF(CG3:CG13,"=NAO")</f>
        <v>4</v>
      </c>
      <c r="BB32" s="157"/>
      <c r="BC32" s="89"/>
      <c r="BD32" s="158">
        <f>(BA32/G20)*100</f>
        <v>36.363636363636367</v>
      </c>
      <c r="BE32" s="159"/>
      <c r="BF32" s="160"/>
      <c r="BG32" s="88"/>
      <c r="BH32" s="52" t="str">
        <f>IF(BD32&gt;=80," ATINGEM CONCEITO 4","NAO")</f>
        <v>NAO</v>
      </c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8"/>
    </row>
    <row r="33" spans="51:74" ht="15.75" thickBot="1">
      <c r="AY33" s="161" t="s">
        <v>68</v>
      </c>
      <c r="AZ33" s="162"/>
      <c r="BA33" s="156">
        <f>AZ15-COUNTIF(CI3:CI13,"=NAO")</f>
        <v>3</v>
      </c>
      <c r="BB33" s="157"/>
      <c r="BC33" s="89"/>
      <c r="BD33" s="158">
        <f>(BA33/G20)*100</f>
        <v>27.27272727272727</v>
      </c>
      <c r="BE33" s="159"/>
      <c r="BF33" s="160"/>
      <c r="BG33" s="88"/>
      <c r="BH33" s="52" t="str">
        <f>IF(BD33&gt;=80,"ATINGEM CONCEITO 5","NAO")</f>
        <v>NAO</v>
      </c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8"/>
    </row>
    <row r="35" spans="51:74" ht="15.75" thickBot="1"/>
    <row r="36" spans="51:74" ht="15.75" thickBot="1">
      <c r="AY36" s="163" t="s">
        <v>69</v>
      </c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5"/>
    </row>
    <row r="37" spans="51:74" ht="15.75" thickBot="1">
      <c r="AY37" t="s">
        <v>45</v>
      </c>
      <c r="AZ37">
        <f>G20</f>
        <v>11</v>
      </c>
      <c r="BA37" s="75" t="s">
        <v>8</v>
      </c>
      <c r="BB37" s="76" t="s">
        <v>9</v>
      </c>
      <c r="BC37" s="76"/>
      <c r="BD37" s="76" t="s">
        <v>10</v>
      </c>
      <c r="BE37" s="76"/>
      <c r="BF37" s="76" t="s">
        <v>11</v>
      </c>
      <c r="BG37" s="76"/>
      <c r="BH37" s="76" t="s">
        <v>12</v>
      </c>
      <c r="BI37" s="76" t="s">
        <v>13</v>
      </c>
      <c r="BJ37" s="76" t="s">
        <v>14</v>
      </c>
      <c r="BK37" s="76" t="s">
        <v>15</v>
      </c>
      <c r="BL37" s="76" t="s">
        <v>16</v>
      </c>
      <c r="BM37" s="76"/>
      <c r="BN37" s="76" t="s">
        <v>17</v>
      </c>
      <c r="BO37" s="76"/>
      <c r="BP37" s="76" t="s">
        <v>27</v>
      </c>
      <c r="BQ37" s="76" t="s">
        <v>19</v>
      </c>
      <c r="BR37" s="76" t="s">
        <v>20</v>
      </c>
      <c r="BS37" s="76"/>
      <c r="BT37" s="76" t="s">
        <v>21</v>
      </c>
      <c r="BU37" s="76"/>
      <c r="BV37" s="77" t="s">
        <v>22</v>
      </c>
    </row>
    <row r="38" spans="51:74">
      <c r="AY38" t="s">
        <v>70</v>
      </c>
      <c r="BA38">
        <f>COUNTIF(BA3:BA13,"&gt;0")</f>
        <v>1</v>
      </c>
      <c r="BB38">
        <f>COUNTIF(BB3:BB13,"&gt;0")</f>
        <v>2</v>
      </c>
      <c r="BD38">
        <f>COUNTIF(BD3:BD13,"&gt;0")</f>
        <v>11</v>
      </c>
      <c r="BF38">
        <f>COUNTIF(BF3:BF13,"&gt;0")</f>
        <v>0</v>
      </c>
      <c r="BH38">
        <f t="shared" ref="BH38:BV38" si="58">COUNTIF(BH3:BH13,"&gt;0")</f>
        <v>1</v>
      </c>
      <c r="BI38">
        <f t="shared" si="58"/>
        <v>2</v>
      </c>
      <c r="BJ38">
        <f t="shared" si="58"/>
        <v>1</v>
      </c>
      <c r="BK38">
        <f t="shared" si="58"/>
        <v>0</v>
      </c>
      <c r="BL38">
        <f t="shared" si="58"/>
        <v>0</v>
      </c>
      <c r="BM38">
        <f t="shared" si="58"/>
        <v>0</v>
      </c>
      <c r="BN38">
        <f t="shared" si="58"/>
        <v>0</v>
      </c>
      <c r="BO38">
        <f t="shared" si="58"/>
        <v>0</v>
      </c>
      <c r="BP38">
        <f t="shared" si="58"/>
        <v>0</v>
      </c>
      <c r="BQ38">
        <f t="shared" si="58"/>
        <v>0</v>
      </c>
      <c r="BR38">
        <f t="shared" si="58"/>
        <v>0</v>
      </c>
      <c r="BS38">
        <f t="shared" si="58"/>
        <v>0</v>
      </c>
      <c r="BT38">
        <f t="shared" si="58"/>
        <v>0</v>
      </c>
      <c r="BU38">
        <f t="shared" si="58"/>
        <v>0</v>
      </c>
      <c r="BV38">
        <f t="shared" si="58"/>
        <v>0</v>
      </c>
    </row>
    <row r="39" spans="51:74">
      <c r="AY39" t="s">
        <v>71</v>
      </c>
      <c r="BA39" s="78">
        <f>BA38/$AZ$37*100</f>
        <v>9.0909090909090917</v>
      </c>
      <c r="BB39" s="78">
        <f t="shared" ref="BB39:BV39" si="59">BB38/$AZ$37*100</f>
        <v>18.181818181818183</v>
      </c>
      <c r="BC39" s="78"/>
      <c r="BD39" s="78">
        <f t="shared" si="59"/>
        <v>100</v>
      </c>
      <c r="BE39" s="78"/>
      <c r="BF39" s="78">
        <f t="shared" si="59"/>
        <v>0</v>
      </c>
      <c r="BG39" s="78"/>
      <c r="BH39" s="78">
        <f t="shared" si="59"/>
        <v>9.0909090909090917</v>
      </c>
      <c r="BI39" s="78">
        <f t="shared" si="59"/>
        <v>18.181818181818183</v>
      </c>
      <c r="BJ39" s="78">
        <f t="shared" si="59"/>
        <v>9.0909090909090917</v>
      </c>
      <c r="BK39" s="78">
        <f t="shared" si="59"/>
        <v>0</v>
      </c>
      <c r="BL39" s="78">
        <f t="shared" si="59"/>
        <v>0</v>
      </c>
      <c r="BM39" s="78">
        <f t="shared" si="59"/>
        <v>0</v>
      </c>
      <c r="BN39" s="78">
        <f t="shared" si="59"/>
        <v>0</v>
      </c>
      <c r="BO39" s="78">
        <f t="shared" si="59"/>
        <v>0</v>
      </c>
      <c r="BP39" s="78">
        <f t="shared" si="59"/>
        <v>0</v>
      </c>
      <c r="BQ39" s="78">
        <f t="shared" si="59"/>
        <v>0</v>
      </c>
      <c r="BR39" s="78">
        <f t="shared" si="59"/>
        <v>0</v>
      </c>
      <c r="BS39" s="78">
        <f t="shared" si="59"/>
        <v>0</v>
      </c>
      <c r="BT39" s="78">
        <f t="shared" si="59"/>
        <v>0</v>
      </c>
      <c r="BU39" s="78">
        <f t="shared" si="59"/>
        <v>0</v>
      </c>
      <c r="BV39" s="78">
        <f t="shared" si="59"/>
        <v>0</v>
      </c>
    </row>
    <row r="40" spans="51:74" ht="15.75" thickBot="1">
      <c r="BA40" t="s">
        <v>29</v>
      </c>
      <c r="BK40" t="s">
        <v>52</v>
      </c>
      <c r="BQ40" t="s">
        <v>55</v>
      </c>
    </row>
    <row r="41" spans="51:74" ht="15.75" thickBot="1">
      <c r="AY41" t="s">
        <v>23</v>
      </c>
      <c r="BA41" s="148">
        <f>COUNTIF(BC3:BC13,"&gt;0")/$AZ$37*100</f>
        <v>18.181818181818183</v>
      </c>
      <c r="BB41" s="149"/>
      <c r="BC41" s="79"/>
      <c r="BJ41" t="s">
        <v>26</v>
      </c>
      <c r="BK41" s="148">
        <f>COUNTIF(BM3:BM13,"&gt;0")/$AZ$37*100</f>
        <v>0</v>
      </c>
      <c r="BL41" s="149"/>
      <c r="BM41" s="79"/>
      <c r="BP41" t="s">
        <v>28</v>
      </c>
      <c r="BQ41" s="148">
        <f>COUNTIF(BS3:BS13,"&gt;0")/$AZ$37*100</f>
        <v>0</v>
      </c>
      <c r="BR41" s="149"/>
      <c r="BS41" s="79"/>
    </row>
    <row r="42" spans="51:74" ht="15.75" thickBot="1">
      <c r="AY42" t="s">
        <v>24</v>
      </c>
      <c r="BA42" s="166">
        <f>COUNTIF(BE3:BE105,"&gt;0")/$AZ$37*100</f>
        <v>100</v>
      </c>
      <c r="BB42" s="167"/>
      <c r="BC42" s="167"/>
      <c r="BD42" s="168"/>
      <c r="BE42" s="79"/>
    </row>
    <row r="43" spans="51:74" ht="15.75" thickBot="1">
      <c r="AY43" t="s">
        <v>72</v>
      </c>
      <c r="BA43" s="148">
        <f>COUNTIF(BG3:BG13,"&gt;0")/$AZ$37*100</f>
        <v>100</v>
      </c>
      <c r="BB43" s="152"/>
      <c r="BC43" s="152"/>
      <c r="BD43" s="152"/>
      <c r="BE43" s="152"/>
      <c r="BF43" s="149"/>
      <c r="BG43" s="55"/>
    </row>
    <row r="44" spans="51:74" ht="15.75" thickBot="1"/>
    <row r="45" spans="51:74" ht="15.75" thickBot="1">
      <c r="AY45" t="s">
        <v>23</v>
      </c>
      <c r="BA45" s="148">
        <f>COUNTIF(BC3:BC13,"&gt;1")/$AZ$37*100</f>
        <v>18.181818181818183</v>
      </c>
      <c r="BB45" s="149"/>
    </row>
  </sheetData>
  <protectedRanges>
    <protectedRange password="E804" sqref="T94:AI94" name="Dados da produção_1"/>
  </protectedRanges>
  <mergeCells count="30">
    <mergeCell ref="AY19:BV19"/>
    <mergeCell ref="BW19:BX19"/>
    <mergeCell ref="E1:S1"/>
    <mergeCell ref="U1:AI1"/>
    <mergeCell ref="AK1:AY1"/>
    <mergeCell ref="BA1:BV1"/>
    <mergeCell ref="BW18:CA18"/>
    <mergeCell ref="BW20:BX20"/>
    <mergeCell ref="BW21:BX21"/>
    <mergeCell ref="BW22:BX22"/>
    <mergeCell ref="BW23:BW27"/>
    <mergeCell ref="BB24:BH24"/>
    <mergeCell ref="BB25:BH25"/>
    <mergeCell ref="BB26:BH26"/>
    <mergeCell ref="BA45:BB45"/>
    <mergeCell ref="CB18:CC18"/>
    <mergeCell ref="BA43:BF43"/>
    <mergeCell ref="AY29:BV29"/>
    <mergeCell ref="BA31:BB31"/>
    <mergeCell ref="BD31:BF31"/>
    <mergeCell ref="BA32:BB32"/>
    <mergeCell ref="BD32:BF32"/>
    <mergeCell ref="AY33:AZ33"/>
    <mergeCell ref="BA33:BB33"/>
    <mergeCell ref="BD33:BF33"/>
    <mergeCell ref="AY36:BV36"/>
    <mergeCell ref="BA41:BB41"/>
    <mergeCell ref="BK41:BL41"/>
    <mergeCell ref="BQ41:BR41"/>
    <mergeCell ref="BA42:BD42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DS178"/>
  <sheetViews>
    <sheetView workbookViewId="0"/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0">
        <v>2010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57"/>
      <c r="T1" s="86"/>
      <c r="U1" s="154">
        <v>2011</v>
      </c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5"/>
      <c r="AJ1" s="2"/>
      <c r="AK1" s="181">
        <v>2012</v>
      </c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2"/>
      <c r="AZ1" s="3"/>
      <c r="BA1" s="183" t="s">
        <v>0</v>
      </c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4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7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RESUMOS!R3</f>
        <v>220</v>
      </c>
      <c r="CG2">
        <f>RESUMOS!S3</f>
        <v>280</v>
      </c>
      <c r="CI2">
        <f>RESUMOS!T3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22" t="str">
        <f>UNESP!A3</f>
        <v>UNESP</v>
      </c>
      <c r="B3" s="22">
        <f>UNESP!B3</f>
        <v>1</v>
      </c>
      <c r="C3" s="22" t="str">
        <f>UNESP!C3</f>
        <v>ADRIANO DIAS</v>
      </c>
      <c r="D3" s="96"/>
      <c r="E3" s="22">
        <f>UNESP!E3</f>
        <v>0</v>
      </c>
      <c r="F3" s="22">
        <f>UNESP!F3</f>
        <v>0</v>
      </c>
      <c r="G3" s="22">
        <f>UNESP!G3</f>
        <v>0</v>
      </c>
      <c r="H3" s="22">
        <f>UNESP!H3</f>
        <v>0</v>
      </c>
      <c r="I3" s="22">
        <f>UNESP!I3</f>
        <v>0</v>
      </c>
      <c r="J3" s="22">
        <f>UNESP!J3</f>
        <v>0</v>
      </c>
      <c r="K3" s="22">
        <f>UNESP!K3</f>
        <v>0</v>
      </c>
      <c r="L3" s="22">
        <f>UNESP!L3</f>
        <v>0</v>
      </c>
      <c r="M3" s="22">
        <f>UNESP!M3</f>
        <v>0</v>
      </c>
      <c r="N3" s="22">
        <f>UNESP!N3</f>
        <v>0</v>
      </c>
      <c r="O3" s="22">
        <f>UNESP!O3</f>
        <v>0</v>
      </c>
      <c r="P3" s="22">
        <f>UNESP!P3</f>
        <v>0</v>
      </c>
      <c r="Q3" s="22">
        <f>UNESP!Q3</f>
        <v>0</v>
      </c>
      <c r="R3" s="22">
        <f>UNESP!R3</f>
        <v>0</v>
      </c>
      <c r="S3" s="22">
        <f>UNESP!S3</f>
        <v>0</v>
      </c>
      <c r="T3" s="96" t="str">
        <f>UNESP!T3</f>
        <v>C</v>
      </c>
      <c r="U3" s="22">
        <f>UNESP!U3</f>
        <v>0</v>
      </c>
      <c r="V3" s="22">
        <f>UNESP!V3</f>
        <v>0</v>
      </c>
      <c r="W3" s="22">
        <f>UNESP!W3</f>
        <v>0</v>
      </c>
      <c r="X3" s="22">
        <f>UNESP!X3</f>
        <v>0</v>
      </c>
      <c r="Y3" s="22">
        <f>UNESP!Y3</f>
        <v>0</v>
      </c>
      <c r="Z3" s="22">
        <f>UNESP!Z3</f>
        <v>0</v>
      </c>
      <c r="AA3" s="22">
        <f>UNESP!AA3</f>
        <v>0</v>
      </c>
      <c r="AB3" s="22">
        <f>UNESP!AB3</f>
        <v>0</v>
      </c>
      <c r="AC3" s="22">
        <f>UNESP!AC3</f>
        <v>0</v>
      </c>
      <c r="AD3" s="22">
        <f>UNESP!AD3</f>
        <v>0</v>
      </c>
      <c r="AE3" s="22">
        <f>UNESP!AE3</f>
        <v>0</v>
      </c>
      <c r="AF3" s="22">
        <f>UNESP!AF3</f>
        <v>0</v>
      </c>
      <c r="AG3" s="22">
        <f>UNESP!AG3</f>
        <v>0</v>
      </c>
      <c r="AH3" s="22">
        <f>UNESP!AH3</f>
        <v>0</v>
      </c>
      <c r="AI3" s="22">
        <f>UNESP!AI3</f>
        <v>0</v>
      </c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0</v>
      </c>
      <c r="BA3" s="28">
        <f t="shared" ref="BA3:BB14" si="0">SUM(E3,U3,AK3)</f>
        <v>0</v>
      </c>
      <c r="BB3" s="29">
        <f t="shared" si="0"/>
        <v>0</v>
      </c>
      <c r="BC3" s="29">
        <f>SUM(BA3:BB3)</f>
        <v>0</v>
      </c>
      <c r="BD3" s="29">
        <f t="shared" ref="BD3:BD14" si="1">SUM(G3,W3,AM3)</f>
        <v>0</v>
      </c>
      <c r="BE3" s="29">
        <f>SUM(BC3:BD3)</f>
        <v>0</v>
      </c>
      <c r="BF3" s="29">
        <f t="shared" ref="BF3:BF14" si="2">SUM(H3,X3,AN3)</f>
        <v>0</v>
      </c>
      <c r="BG3" s="29">
        <f>BA3+BB3+BD3+BF3</f>
        <v>0</v>
      </c>
      <c r="BH3" s="29">
        <f t="shared" ref="BH3:BJ14" si="3">SUM(I3,Y3,AO3)</f>
        <v>0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4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14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0</v>
      </c>
      <c r="CC3" s="30" t="str">
        <f>IF(AZ3&gt;0,SUM(BX3:CB3),"")</f>
        <v/>
      </c>
      <c r="CD3" s="122" t="e">
        <f t="shared" ref="CD3:CD66" si="6">$CC3-(($CE$2/3)*$AZ3)</f>
        <v>#VALUE!</v>
      </c>
      <c r="CE3" s="22" t="str">
        <f>IF(AZ3=0," ",IF(CD3&gt;=0,3,"NAO"))</f>
        <v xml:space="preserve"> </v>
      </c>
      <c r="CF3" s="122" t="e">
        <f t="shared" ref="CF3:CF66" si="7">$CC3-(($CG$2/3)*$AZ3)</f>
        <v>#VALUE!</v>
      </c>
      <c r="CG3" s="22" t="str">
        <f>IF(AZ3=0," ",IF(CF3&gt;=0,4,"NAO"))</f>
        <v xml:space="preserve"> </v>
      </c>
      <c r="CH3" s="122" t="e">
        <f t="shared" ref="CH3:CH66" si="8">$CC3-(($CI$2/3)*$AZ3)</f>
        <v>#VALUE!</v>
      </c>
      <c r="CI3" s="22" t="str">
        <f>IF(AZ3=0," ",IF(CH3&gt;=0,5,"NAO"))</f>
        <v xml:space="preserve"> </v>
      </c>
      <c r="CK3" s="22" t="e">
        <f t="shared" ref="CK3:CK14" si="9">(CC3/(SUM($CC$3:$CC$145))*100)</f>
        <v>#VALUE!</v>
      </c>
      <c r="CM3" s="22">
        <f t="shared" ref="CM3:CM14" si="10">BA3/(SUM(BA$3:BA$145)/100)</f>
        <v>0</v>
      </c>
      <c r="CN3" s="22">
        <f t="shared" ref="CN3:CN14" si="11">BB3/(SUM(BB$3:BB$145)/100)</f>
        <v>0</v>
      </c>
      <c r="CO3" s="22">
        <f t="shared" ref="CO3:CO14" si="12">BD3/(SUM(BD$3:BD$145)/100)</f>
        <v>0</v>
      </c>
      <c r="CP3" s="22">
        <f t="shared" ref="CP3:CP14" si="13">BF3/(SUM(BF$3:BF$145)/100)</f>
        <v>0</v>
      </c>
      <c r="CQ3" s="22">
        <f t="shared" ref="CQ3:CU14" si="14">BH3/(SUM(BH$3:BH$145)/100)</f>
        <v>0</v>
      </c>
      <c r="CR3" s="22">
        <f t="shared" si="14"/>
        <v>0</v>
      </c>
      <c r="CS3" s="22">
        <f t="shared" si="14"/>
        <v>0</v>
      </c>
      <c r="CT3" s="22">
        <f t="shared" si="14"/>
        <v>0</v>
      </c>
      <c r="CU3" s="22">
        <f t="shared" si="14"/>
        <v>0</v>
      </c>
      <c r="CV3" s="22">
        <f t="shared" ref="CV3:CZ14" si="15">BN3/(SUM(BN$3:BN$145)/100)</f>
        <v>0</v>
      </c>
      <c r="CW3" s="22" t="e">
        <f t="shared" si="15"/>
        <v>#DIV/0!</v>
      </c>
      <c r="CX3" s="22" t="e">
        <f t="shared" si="15"/>
        <v>#DIV/0!</v>
      </c>
      <c r="CY3" s="22">
        <f t="shared" si="15"/>
        <v>0</v>
      </c>
      <c r="CZ3" s="22">
        <f t="shared" si="15"/>
        <v>0</v>
      </c>
      <c r="DA3" s="22">
        <f t="shared" ref="DA3:DC14" si="16">BT3/(SUM(BT$3:BT$145)/100)</f>
        <v>0</v>
      </c>
      <c r="DB3" s="22">
        <f t="shared" si="16"/>
        <v>0</v>
      </c>
      <c r="DC3" s="22">
        <f t="shared" si="16"/>
        <v>0</v>
      </c>
      <c r="DE3" s="22">
        <f>COUNTIF(BA3,"&lt;&gt;0")</f>
        <v>0</v>
      </c>
      <c r="DF3" s="22">
        <f>COUNTIF(BB3,"&lt;&gt;0")</f>
        <v>0</v>
      </c>
      <c r="DG3" s="22">
        <f>COUNTIF(BD3,"&lt;&gt;0")</f>
        <v>0</v>
      </c>
      <c r="DH3" s="22">
        <f>COUNTIF(BF3,"&lt;&gt;0")</f>
        <v>0</v>
      </c>
      <c r="DI3" s="22">
        <f t="shared" ref="DI3:DM14" si="17">COUNTIF(BH3,"&lt;&gt;0")</f>
        <v>0</v>
      </c>
      <c r="DJ3" s="22">
        <f t="shared" si="17"/>
        <v>0</v>
      </c>
      <c r="DK3" s="22">
        <f t="shared" si="17"/>
        <v>0</v>
      </c>
      <c r="DL3" s="22">
        <f t="shared" si="17"/>
        <v>0</v>
      </c>
      <c r="DM3" s="22">
        <f t="shared" si="17"/>
        <v>0</v>
      </c>
      <c r="DN3" s="22">
        <f t="shared" ref="DN3:DN14" si="18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22" t="str">
        <f>UNESP!A4</f>
        <v>UNESP</v>
      </c>
      <c r="B4" s="22">
        <f>UNESP!B4</f>
        <v>2</v>
      </c>
      <c r="C4" s="22" t="str">
        <f>UNESP!C4</f>
        <v>ANA CLÁUDIA FIGUEIREDO FRIZZO</v>
      </c>
      <c r="D4" s="96"/>
      <c r="E4" s="22">
        <f>UNESP!E4</f>
        <v>0</v>
      </c>
      <c r="F4" s="22">
        <f>UNESP!F4</f>
        <v>0</v>
      </c>
      <c r="G4" s="22">
        <f>UNESP!G4</f>
        <v>0</v>
      </c>
      <c r="H4" s="22">
        <f>UNESP!H4</f>
        <v>0</v>
      </c>
      <c r="I4" s="22">
        <f>UNESP!I4</f>
        <v>0</v>
      </c>
      <c r="J4" s="22">
        <f>UNESP!J4</f>
        <v>0</v>
      </c>
      <c r="K4" s="22">
        <f>UNESP!K4</f>
        <v>0</v>
      </c>
      <c r="L4" s="22">
        <f>UNESP!L4</f>
        <v>0</v>
      </c>
      <c r="M4" s="22">
        <f>UNESP!M4</f>
        <v>0</v>
      </c>
      <c r="N4" s="22">
        <f>UNESP!N4</f>
        <v>0</v>
      </c>
      <c r="O4" s="22">
        <f>UNESP!O4</f>
        <v>0</v>
      </c>
      <c r="P4" s="22">
        <f>UNESP!P4</f>
        <v>0</v>
      </c>
      <c r="Q4" s="22">
        <f>UNESP!Q4</f>
        <v>0</v>
      </c>
      <c r="R4" s="22">
        <f>UNESP!R4</f>
        <v>0</v>
      </c>
      <c r="S4" s="22">
        <f>UNESP!S4</f>
        <v>0</v>
      </c>
      <c r="T4" s="96" t="str">
        <f>UNESP!T4</f>
        <v>P</v>
      </c>
      <c r="U4" s="22">
        <f>UNESP!U4</f>
        <v>0</v>
      </c>
      <c r="V4" s="22">
        <f>UNESP!V4</f>
        <v>0</v>
      </c>
      <c r="W4" s="22">
        <f>UNESP!W4</f>
        <v>0</v>
      </c>
      <c r="X4" s="22">
        <f>UNESP!X4</f>
        <v>0</v>
      </c>
      <c r="Y4" s="22">
        <f>UNESP!Y4</f>
        <v>0</v>
      </c>
      <c r="Z4" s="22">
        <f>UNESP!Z4</f>
        <v>0</v>
      </c>
      <c r="AA4" s="22">
        <f>UNESP!AA4</f>
        <v>0</v>
      </c>
      <c r="AB4" s="22">
        <f>UNESP!AB4</f>
        <v>0</v>
      </c>
      <c r="AC4" s="22">
        <f>UNESP!AC4</f>
        <v>0</v>
      </c>
      <c r="AD4" s="22">
        <f>UNESP!AD4</f>
        <v>0</v>
      </c>
      <c r="AE4" s="22">
        <f>UNESP!AE4</f>
        <v>0</v>
      </c>
      <c r="AF4" s="22">
        <f>UNESP!AF4</f>
        <v>0</v>
      </c>
      <c r="AG4" s="22">
        <f>UNESP!AG4</f>
        <v>1</v>
      </c>
      <c r="AH4" s="22">
        <f>UNESP!AH4</f>
        <v>0</v>
      </c>
      <c r="AI4" s="22">
        <f>UNESP!AI4</f>
        <v>0</v>
      </c>
      <c r="AJ4" s="48"/>
      <c r="AK4" s="90"/>
      <c r="AL4" s="91"/>
      <c r="AM4" s="91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4" si="19">COUNTIF(D4:AY4,"P")</f>
        <v>1</v>
      </c>
      <c r="BA4" s="28">
        <f t="shared" si="0"/>
        <v>0</v>
      </c>
      <c r="BB4" s="29">
        <f t="shared" si="0"/>
        <v>0</v>
      </c>
      <c r="BC4" s="29">
        <f t="shared" ref="BC4:BC14" si="20">SUM(BA4:BB4)</f>
        <v>0</v>
      </c>
      <c r="BD4" s="29">
        <f t="shared" si="1"/>
        <v>0</v>
      </c>
      <c r="BE4" s="29">
        <f t="shared" ref="BE4:BE14" si="21">SUM(BC4:BD4)</f>
        <v>0</v>
      </c>
      <c r="BF4" s="29">
        <f t="shared" si="2"/>
        <v>0</v>
      </c>
      <c r="BG4" s="29">
        <f t="shared" ref="BG4:BG14" si="22">BA4+BB4+BD4+BF4</f>
        <v>0</v>
      </c>
      <c r="BH4" s="29">
        <f t="shared" si="3"/>
        <v>0</v>
      </c>
      <c r="BI4" s="29">
        <f t="shared" si="3"/>
        <v>0</v>
      </c>
      <c r="BJ4" s="29">
        <f t="shared" si="3"/>
        <v>0</v>
      </c>
      <c r="BK4" s="29">
        <f t="shared" ref="BK4:BL14" si="23">SUM(AR4,AB4,L4)</f>
        <v>0</v>
      </c>
      <c r="BL4" s="29">
        <f t="shared" si="23"/>
        <v>0</v>
      </c>
      <c r="BM4" s="29">
        <f t="shared" ref="BM4:BM14" si="24">SUM(BK4:BL4)</f>
        <v>0</v>
      </c>
      <c r="BN4" s="29">
        <f t="shared" si="4"/>
        <v>0</v>
      </c>
      <c r="BO4" s="29">
        <f t="shared" si="4"/>
        <v>0</v>
      </c>
      <c r="BP4" s="29">
        <f t="shared" ref="BP4:BP14" si="25">IF(BO4&gt;=3,3,BO4)</f>
        <v>0</v>
      </c>
      <c r="BQ4" s="29">
        <f t="shared" ref="BQ4:BR14" si="26">SUM(AV4,AF4,P4)</f>
        <v>0</v>
      </c>
      <c r="BR4" s="29">
        <f t="shared" si="26"/>
        <v>1</v>
      </c>
      <c r="BS4" s="29">
        <f t="shared" ref="BS4:BS14" si="27">SUM(BQ4:BR4)</f>
        <v>1</v>
      </c>
      <c r="BT4" s="29">
        <f t="shared" si="5"/>
        <v>0</v>
      </c>
      <c r="BU4" s="30">
        <f t="shared" si="5"/>
        <v>0</v>
      </c>
      <c r="BV4" s="30">
        <f t="shared" ref="BV4:BV14" si="28">IF(BU4&gt;=3,3,BU4)</f>
        <v>0</v>
      </c>
      <c r="BX4" s="28">
        <f t="shared" ref="BX4:BX14" si="29">(BA4*100)+(BB4*80)+(BD4*60)+(BF4*40)+(BH4*20)</f>
        <v>0</v>
      </c>
      <c r="BY4" s="29">
        <f t="shared" ref="BY4:BY14" si="30">IF(BI4&gt;3,30,BI4*10)</f>
        <v>0</v>
      </c>
      <c r="BZ4" s="29">
        <f t="shared" ref="BZ4:BZ14" si="31">IF(BJ4&gt;3,15,BJ4*5)</f>
        <v>0</v>
      </c>
      <c r="CA4" s="29">
        <f t="shared" ref="CA4:CA14" si="32">(BK4*200)+(BL4*100)+(BN4*50)+(BP4*20)</f>
        <v>0</v>
      </c>
      <c r="CB4" s="29">
        <f t="shared" ref="CB4:CB14" si="33">(BQ4*100)+(BR4*50)+(BT4*25)+(BV4*10)</f>
        <v>50</v>
      </c>
      <c r="CC4" s="30">
        <f t="shared" ref="CC4:CC67" si="34">IF(AZ4&gt;0,SUM(BX4:CB4),"")</f>
        <v>50</v>
      </c>
      <c r="CD4" s="122">
        <f t="shared" si="6"/>
        <v>-23.333333333333329</v>
      </c>
      <c r="CE4" s="22" t="str">
        <f t="shared" ref="CE4:CE67" si="35">IF(AZ4=0," ",IF(CD4&gt;=0,3,"NAO"))</f>
        <v>NAO</v>
      </c>
      <c r="CF4" s="122">
        <f t="shared" si="7"/>
        <v>-43.333333333333329</v>
      </c>
      <c r="CG4" s="22" t="str">
        <f t="shared" ref="CG4:CG67" si="36">IF(AZ4=0," ",IF(CF4&gt;=0,4,"NAO"))</f>
        <v>NAO</v>
      </c>
      <c r="CH4" s="122">
        <f t="shared" si="8"/>
        <v>-63.333333333333329</v>
      </c>
      <c r="CI4" s="22" t="str">
        <f t="shared" ref="CI4:CI67" si="37">IF(AZ4=0," ",IF(CH4&gt;=0,5,"NAO"))</f>
        <v>NAO</v>
      </c>
      <c r="CK4" s="22">
        <f t="shared" si="9"/>
        <v>8.9239500972710564E-2</v>
      </c>
      <c r="CM4" s="22">
        <f t="shared" si="10"/>
        <v>0</v>
      </c>
      <c r="CN4" s="22">
        <f t="shared" si="11"/>
        <v>0</v>
      </c>
      <c r="CO4" s="22">
        <f t="shared" si="12"/>
        <v>0</v>
      </c>
      <c r="CP4" s="22">
        <f t="shared" si="13"/>
        <v>0</v>
      </c>
      <c r="CQ4" s="22">
        <f t="shared" si="14"/>
        <v>0</v>
      </c>
      <c r="CR4" s="22">
        <f t="shared" si="14"/>
        <v>0</v>
      </c>
      <c r="CS4" s="22">
        <f t="shared" si="14"/>
        <v>0</v>
      </c>
      <c r="CT4" s="22">
        <f t="shared" si="14"/>
        <v>0</v>
      </c>
      <c r="CU4" s="22">
        <f t="shared" si="14"/>
        <v>0</v>
      </c>
      <c r="CV4" s="22">
        <f t="shared" si="15"/>
        <v>0</v>
      </c>
      <c r="CW4" s="22" t="e">
        <f t="shared" si="15"/>
        <v>#DIV/0!</v>
      </c>
      <c r="CX4" s="22" t="e">
        <f t="shared" si="15"/>
        <v>#DIV/0!</v>
      </c>
      <c r="CY4" s="22">
        <f t="shared" si="15"/>
        <v>0</v>
      </c>
      <c r="CZ4" s="22">
        <f t="shared" si="15"/>
        <v>4</v>
      </c>
      <c r="DA4" s="22">
        <f t="shared" si="16"/>
        <v>0</v>
      </c>
      <c r="DB4" s="22">
        <f t="shared" si="16"/>
        <v>0</v>
      </c>
      <c r="DC4" s="22">
        <f t="shared" si="16"/>
        <v>0</v>
      </c>
      <c r="DE4" s="22">
        <f t="shared" ref="DE4:DF14" si="38">COUNTIF(BA4,"&lt;&gt;0")</f>
        <v>0</v>
      </c>
      <c r="DF4" s="22">
        <f t="shared" si="38"/>
        <v>0</v>
      </c>
      <c r="DG4" s="22">
        <f t="shared" ref="DG4:DG14" si="39">COUNTIF(BD4,"&lt;&gt;0")</f>
        <v>0</v>
      </c>
      <c r="DH4" s="22">
        <f t="shared" ref="DH4:DH14" si="40">COUNTIF(BF4,"&lt;&gt;0")</f>
        <v>0</v>
      </c>
      <c r="DI4" s="22">
        <f t="shared" si="17"/>
        <v>0</v>
      </c>
      <c r="DJ4" s="22">
        <f t="shared" si="17"/>
        <v>0</v>
      </c>
      <c r="DK4" s="22">
        <f t="shared" si="17"/>
        <v>0</v>
      </c>
      <c r="DL4" s="22">
        <f t="shared" si="17"/>
        <v>0</v>
      </c>
      <c r="DM4" s="22">
        <f t="shared" si="17"/>
        <v>0</v>
      </c>
      <c r="DN4" s="22">
        <f t="shared" si="18"/>
        <v>0</v>
      </c>
      <c r="DO4" s="22">
        <f t="shared" ref="DO4:DQ14" si="41">COUNTIF(BP4,"&lt;&gt;0")</f>
        <v>0</v>
      </c>
      <c r="DP4" s="22">
        <f t="shared" si="41"/>
        <v>0</v>
      </c>
      <c r="DQ4" s="22">
        <f t="shared" si="41"/>
        <v>1</v>
      </c>
      <c r="DR4" s="22">
        <f t="shared" ref="DR4:DR145" si="42">COUNTIF(BT4,"&lt;&gt;0")</f>
        <v>0</v>
      </c>
      <c r="DS4" s="22">
        <f t="shared" ref="DS4:DS145" si="43">COUNTIF(BV4,"&lt;&gt;0")</f>
        <v>0</v>
      </c>
    </row>
    <row r="5" spans="1:123" s="22" customFormat="1" ht="15.75" thickBot="1">
      <c r="A5" s="22" t="str">
        <f>UNESP!A5</f>
        <v>UNESP</v>
      </c>
      <c r="B5" s="22">
        <f>UNESP!B5</f>
        <v>3</v>
      </c>
      <c r="C5" s="22" t="str">
        <f>UNESP!C5</f>
        <v>CÉLIA MARIA GIACHETI</v>
      </c>
      <c r="D5" s="96"/>
      <c r="E5" s="22">
        <f>UNESP!E5</f>
        <v>0</v>
      </c>
      <c r="F5" s="22">
        <f>UNESP!F5</f>
        <v>0</v>
      </c>
      <c r="G5" s="22">
        <f>UNESP!G5</f>
        <v>0</v>
      </c>
      <c r="H5" s="22">
        <f>UNESP!H5</f>
        <v>0</v>
      </c>
      <c r="I5" s="22">
        <f>UNESP!I5</f>
        <v>0</v>
      </c>
      <c r="J5" s="22">
        <f>UNESP!J5</f>
        <v>0</v>
      </c>
      <c r="K5" s="22">
        <f>UNESP!K5</f>
        <v>0</v>
      </c>
      <c r="L5" s="22">
        <f>UNESP!L5</f>
        <v>0</v>
      </c>
      <c r="M5" s="22">
        <f>UNESP!M5</f>
        <v>0</v>
      </c>
      <c r="N5" s="22">
        <f>UNESP!N5</f>
        <v>0</v>
      </c>
      <c r="O5" s="22">
        <f>UNESP!O5</f>
        <v>0</v>
      </c>
      <c r="P5" s="22">
        <f>UNESP!P5</f>
        <v>0</v>
      </c>
      <c r="Q5" s="22">
        <f>UNESP!Q5</f>
        <v>0</v>
      </c>
      <c r="R5" s="22">
        <f>UNESP!R5</f>
        <v>0</v>
      </c>
      <c r="S5" s="22">
        <f>UNESP!S5</f>
        <v>0</v>
      </c>
      <c r="T5" s="96" t="str">
        <f>UNESP!T5</f>
        <v>P</v>
      </c>
      <c r="U5" s="22">
        <f>UNESP!U5</f>
        <v>1</v>
      </c>
      <c r="V5" s="22">
        <f>UNESP!V5</f>
        <v>0</v>
      </c>
      <c r="W5" s="22">
        <f>UNESP!W5</f>
        <v>3</v>
      </c>
      <c r="X5" s="22">
        <f>UNESP!X5</f>
        <v>0</v>
      </c>
      <c r="Y5" s="22">
        <f>UNESP!Y5</f>
        <v>0</v>
      </c>
      <c r="Z5" s="22">
        <f>UNESP!Z5</f>
        <v>0</v>
      </c>
      <c r="AA5" s="22">
        <f>UNESP!AA5</f>
        <v>0</v>
      </c>
      <c r="AB5" s="22">
        <f>UNESP!AB5</f>
        <v>0</v>
      </c>
      <c r="AC5" s="22">
        <f>UNESP!AC5</f>
        <v>0</v>
      </c>
      <c r="AD5" s="22">
        <f>UNESP!AD5</f>
        <v>0</v>
      </c>
      <c r="AE5" s="22">
        <f>UNESP!AE5</f>
        <v>0</v>
      </c>
      <c r="AF5" s="22">
        <f>UNESP!AF5</f>
        <v>0</v>
      </c>
      <c r="AG5" s="22">
        <f>UNESP!AG5</f>
        <v>0</v>
      </c>
      <c r="AH5" s="22">
        <f>UNESP!AH5</f>
        <v>1</v>
      </c>
      <c r="AI5" s="22">
        <f>UNESP!AI5</f>
        <v>0</v>
      </c>
      <c r="AJ5" s="48"/>
      <c r="AK5" s="92"/>
      <c r="AL5" s="93"/>
      <c r="AM5" s="83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19"/>
        <v>1</v>
      </c>
      <c r="BA5" s="28">
        <f t="shared" si="0"/>
        <v>1</v>
      </c>
      <c r="BB5" s="29">
        <f t="shared" si="0"/>
        <v>0</v>
      </c>
      <c r="BC5" s="29">
        <f t="shared" si="20"/>
        <v>1</v>
      </c>
      <c r="BD5" s="29">
        <f t="shared" si="1"/>
        <v>3</v>
      </c>
      <c r="BE5" s="29">
        <f t="shared" si="21"/>
        <v>4</v>
      </c>
      <c r="BF5" s="29">
        <f t="shared" si="2"/>
        <v>0</v>
      </c>
      <c r="BG5" s="29">
        <f t="shared" si="22"/>
        <v>4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23"/>
        <v>0</v>
      </c>
      <c r="BL5" s="29">
        <f t="shared" si="23"/>
        <v>0</v>
      </c>
      <c r="BM5" s="29">
        <f t="shared" si="24"/>
        <v>0</v>
      </c>
      <c r="BN5" s="29">
        <f t="shared" si="4"/>
        <v>0</v>
      </c>
      <c r="BO5" s="29">
        <f t="shared" si="4"/>
        <v>0</v>
      </c>
      <c r="BP5" s="29">
        <f t="shared" si="25"/>
        <v>0</v>
      </c>
      <c r="BQ5" s="29">
        <f t="shared" si="26"/>
        <v>0</v>
      </c>
      <c r="BR5" s="29">
        <f t="shared" si="26"/>
        <v>0</v>
      </c>
      <c r="BS5" s="29">
        <f t="shared" si="27"/>
        <v>0</v>
      </c>
      <c r="BT5" s="29">
        <f t="shared" si="5"/>
        <v>1</v>
      </c>
      <c r="BU5" s="30">
        <f t="shared" si="5"/>
        <v>0</v>
      </c>
      <c r="BV5" s="30">
        <f t="shared" si="28"/>
        <v>0</v>
      </c>
      <c r="BX5" s="28">
        <f t="shared" si="29"/>
        <v>280</v>
      </c>
      <c r="BY5" s="29">
        <f t="shared" si="30"/>
        <v>0</v>
      </c>
      <c r="BZ5" s="29">
        <f t="shared" si="31"/>
        <v>0</v>
      </c>
      <c r="CA5" s="29">
        <f t="shared" si="32"/>
        <v>0</v>
      </c>
      <c r="CB5" s="29">
        <f t="shared" si="33"/>
        <v>25</v>
      </c>
      <c r="CC5" s="30">
        <f t="shared" si="34"/>
        <v>305</v>
      </c>
      <c r="CD5" s="122">
        <f t="shared" si="6"/>
        <v>231.66666666666669</v>
      </c>
      <c r="CE5" s="22">
        <f t="shared" si="35"/>
        <v>3</v>
      </c>
      <c r="CF5" s="122">
        <f t="shared" si="7"/>
        <v>211.66666666666669</v>
      </c>
      <c r="CG5" s="22">
        <f t="shared" si="36"/>
        <v>4</v>
      </c>
      <c r="CH5" s="122">
        <f t="shared" si="8"/>
        <v>191.66666666666669</v>
      </c>
      <c r="CI5" s="22">
        <f t="shared" si="37"/>
        <v>5</v>
      </c>
      <c r="CK5" s="22">
        <f t="shared" si="9"/>
        <v>0.5443609559335344</v>
      </c>
      <c r="CM5" s="22">
        <f t="shared" si="10"/>
        <v>4.7619047619047619</v>
      </c>
      <c r="CN5" s="22">
        <f t="shared" si="11"/>
        <v>0</v>
      </c>
      <c r="CO5" s="22">
        <f t="shared" si="12"/>
        <v>0.55762081784386619</v>
      </c>
      <c r="CP5" s="22">
        <f t="shared" si="13"/>
        <v>0</v>
      </c>
      <c r="CQ5" s="22">
        <f t="shared" si="14"/>
        <v>0</v>
      </c>
      <c r="CR5" s="22">
        <f t="shared" si="14"/>
        <v>0</v>
      </c>
      <c r="CS5" s="22">
        <f t="shared" si="14"/>
        <v>0</v>
      </c>
      <c r="CT5" s="22">
        <f t="shared" si="14"/>
        <v>0</v>
      </c>
      <c r="CU5" s="22">
        <f t="shared" si="14"/>
        <v>0</v>
      </c>
      <c r="CV5" s="22">
        <f t="shared" si="15"/>
        <v>0</v>
      </c>
      <c r="CW5" s="22" t="e">
        <f t="shared" si="15"/>
        <v>#DIV/0!</v>
      </c>
      <c r="CX5" s="22" t="e">
        <f t="shared" si="15"/>
        <v>#DIV/0!</v>
      </c>
      <c r="CY5" s="22">
        <f t="shared" si="15"/>
        <v>0</v>
      </c>
      <c r="CZ5" s="22">
        <f t="shared" si="15"/>
        <v>0</v>
      </c>
      <c r="DA5" s="22">
        <f t="shared" si="16"/>
        <v>4.7619047619047619</v>
      </c>
      <c r="DB5" s="22">
        <f t="shared" si="16"/>
        <v>0</v>
      </c>
      <c r="DC5" s="22">
        <f t="shared" si="16"/>
        <v>0</v>
      </c>
      <c r="DE5" s="22">
        <f t="shared" si="38"/>
        <v>1</v>
      </c>
      <c r="DF5" s="22">
        <f t="shared" si="38"/>
        <v>0</v>
      </c>
      <c r="DG5" s="22">
        <f t="shared" si="39"/>
        <v>1</v>
      </c>
      <c r="DH5" s="22">
        <f t="shared" si="40"/>
        <v>0</v>
      </c>
      <c r="DI5" s="22">
        <f t="shared" si="17"/>
        <v>0</v>
      </c>
      <c r="DJ5" s="22">
        <f t="shared" si="17"/>
        <v>0</v>
      </c>
      <c r="DK5" s="22">
        <f t="shared" si="17"/>
        <v>0</v>
      </c>
      <c r="DL5" s="22">
        <f t="shared" si="17"/>
        <v>0</v>
      </c>
      <c r="DM5" s="22">
        <f t="shared" si="17"/>
        <v>0</v>
      </c>
      <c r="DN5" s="22">
        <f t="shared" si="18"/>
        <v>0</v>
      </c>
      <c r="DO5" s="22">
        <f t="shared" si="41"/>
        <v>0</v>
      </c>
      <c r="DP5" s="22">
        <f t="shared" si="41"/>
        <v>0</v>
      </c>
      <c r="DQ5" s="22">
        <f t="shared" si="41"/>
        <v>0</v>
      </c>
      <c r="DR5" s="22">
        <f t="shared" si="42"/>
        <v>1</v>
      </c>
      <c r="DS5" s="22">
        <f t="shared" si="43"/>
        <v>0</v>
      </c>
    </row>
    <row r="6" spans="1:123" s="22" customFormat="1" ht="15.75" thickBot="1">
      <c r="A6" s="22" t="str">
        <f>UNESP!A6</f>
        <v>UNESP</v>
      </c>
      <c r="B6" s="22">
        <f>UNESP!B6</f>
        <v>4</v>
      </c>
      <c r="C6" s="22" t="str">
        <f>UNESP!C6</f>
        <v>DANILO MORETTI-FERREIRA</v>
      </c>
      <c r="D6" s="96"/>
      <c r="E6" s="22">
        <f>UNESP!E6</f>
        <v>0</v>
      </c>
      <c r="F6" s="22">
        <f>UNESP!F6</f>
        <v>0</v>
      </c>
      <c r="G6" s="22">
        <f>UNESP!G6</f>
        <v>0</v>
      </c>
      <c r="H6" s="22">
        <f>UNESP!H6</f>
        <v>0</v>
      </c>
      <c r="I6" s="22">
        <f>UNESP!I6</f>
        <v>0</v>
      </c>
      <c r="J6" s="22">
        <f>UNESP!J6</f>
        <v>0</v>
      </c>
      <c r="K6" s="22">
        <f>UNESP!K6</f>
        <v>0</v>
      </c>
      <c r="L6" s="22">
        <f>UNESP!L6</f>
        <v>0</v>
      </c>
      <c r="M6" s="22">
        <f>UNESP!M6</f>
        <v>0</v>
      </c>
      <c r="N6" s="22">
        <f>UNESP!N6</f>
        <v>0</v>
      </c>
      <c r="O6" s="22">
        <f>UNESP!O6</f>
        <v>0</v>
      </c>
      <c r="P6" s="22">
        <f>UNESP!P6</f>
        <v>0</v>
      </c>
      <c r="Q6" s="22">
        <f>UNESP!Q6</f>
        <v>0</v>
      </c>
      <c r="R6" s="22">
        <f>UNESP!R6</f>
        <v>0</v>
      </c>
      <c r="S6" s="22">
        <f>UNESP!S6</f>
        <v>0</v>
      </c>
      <c r="T6" s="96" t="str">
        <f>UNESP!T6</f>
        <v>P</v>
      </c>
      <c r="U6" s="22">
        <f>UNESP!U6</f>
        <v>1</v>
      </c>
      <c r="V6" s="22">
        <f>UNESP!V6</f>
        <v>0</v>
      </c>
      <c r="W6" s="22">
        <f>UNESP!W6</f>
        <v>2</v>
      </c>
      <c r="X6" s="22">
        <f>UNESP!X6</f>
        <v>2</v>
      </c>
      <c r="Y6" s="22">
        <f>UNESP!Y6</f>
        <v>0</v>
      </c>
      <c r="Z6" s="22">
        <f>UNESP!Z6</f>
        <v>0</v>
      </c>
      <c r="AA6" s="22">
        <f>UNESP!AA6</f>
        <v>0</v>
      </c>
      <c r="AB6" s="22">
        <f>UNESP!AB6</f>
        <v>0</v>
      </c>
      <c r="AC6" s="22">
        <f>UNESP!AC6</f>
        <v>0</v>
      </c>
      <c r="AD6" s="22">
        <f>UNESP!AD6</f>
        <v>0</v>
      </c>
      <c r="AE6" s="22">
        <f>UNESP!AE6</f>
        <v>0</v>
      </c>
      <c r="AF6" s="22">
        <f>UNESP!AF6</f>
        <v>0</v>
      </c>
      <c r="AG6" s="22">
        <f>UNESP!AG6</f>
        <v>0</v>
      </c>
      <c r="AH6" s="22">
        <f>UNESP!AH6</f>
        <v>0</v>
      </c>
      <c r="AI6" s="22">
        <f>UNESP!AI6</f>
        <v>0</v>
      </c>
      <c r="AJ6" s="48"/>
      <c r="AK6" s="90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19"/>
        <v>1</v>
      </c>
      <c r="BA6" s="28">
        <f t="shared" si="0"/>
        <v>1</v>
      </c>
      <c r="BB6" s="29">
        <f t="shared" si="0"/>
        <v>0</v>
      </c>
      <c r="BC6" s="29">
        <f t="shared" si="20"/>
        <v>1</v>
      </c>
      <c r="BD6" s="29">
        <f t="shared" si="1"/>
        <v>2</v>
      </c>
      <c r="BE6" s="29">
        <f t="shared" si="21"/>
        <v>3</v>
      </c>
      <c r="BF6" s="29">
        <f t="shared" si="2"/>
        <v>2</v>
      </c>
      <c r="BG6" s="29">
        <f t="shared" si="22"/>
        <v>5</v>
      </c>
      <c r="BH6" s="29">
        <f t="shared" si="3"/>
        <v>0</v>
      </c>
      <c r="BI6" s="29">
        <f t="shared" si="3"/>
        <v>0</v>
      </c>
      <c r="BJ6" s="29">
        <f t="shared" si="3"/>
        <v>0</v>
      </c>
      <c r="BK6" s="29">
        <f t="shared" si="23"/>
        <v>0</v>
      </c>
      <c r="BL6" s="29">
        <f t="shared" si="23"/>
        <v>0</v>
      </c>
      <c r="BM6" s="29">
        <f t="shared" si="24"/>
        <v>0</v>
      </c>
      <c r="BN6" s="29">
        <f t="shared" si="4"/>
        <v>0</v>
      </c>
      <c r="BO6" s="29">
        <f t="shared" si="4"/>
        <v>0</v>
      </c>
      <c r="BP6" s="29">
        <f t="shared" si="25"/>
        <v>0</v>
      </c>
      <c r="BQ6" s="29">
        <f t="shared" si="26"/>
        <v>0</v>
      </c>
      <c r="BR6" s="29">
        <f t="shared" si="26"/>
        <v>0</v>
      </c>
      <c r="BS6" s="29">
        <f t="shared" si="27"/>
        <v>0</v>
      </c>
      <c r="BT6" s="29">
        <f t="shared" si="5"/>
        <v>0</v>
      </c>
      <c r="BU6" s="30">
        <f t="shared" si="5"/>
        <v>0</v>
      </c>
      <c r="BV6" s="30">
        <f t="shared" si="28"/>
        <v>0</v>
      </c>
      <c r="BX6" s="28">
        <f t="shared" si="29"/>
        <v>300</v>
      </c>
      <c r="BY6" s="29">
        <f t="shared" si="30"/>
        <v>0</v>
      </c>
      <c r="BZ6" s="29">
        <f t="shared" si="31"/>
        <v>0</v>
      </c>
      <c r="CA6" s="29">
        <f t="shared" si="32"/>
        <v>0</v>
      </c>
      <c r="CB6" s="29">
        <f t="shared" si="33"/>
        <v>0</v>
      </c>
      <c r="CC6" s="30">
        <f t="shared" si="34"/>
        <v>300</v>
      </c>
      <c r="CD6" s="122">
        <f t="shared" si="6"/>
        <v>226.66666666666669</v>
      </c>
      <c r="CE6" s="22">
        <f t="shared" si="35"/>
        <v>3</v>
      </c>
      <c r="CF6" s="122">
        <f t="shared" si="7"/>
        <v>206.66666666666669</v>
      </c>
      <c r="CG6" s="22">
        <f t="shared" si="36"/>
        <v>4</v>
      </c>
      <c r="CH6" s="122">
        <f t="shared" si="8"/>
        <v>186.66666666666669</v>
      </c>
      <c r="CI6" s="22">
        <f t="shared" si="37"/>
        <v>5</v>
      </c>
      <c r="CK6" s="22">
        <f t="shared" si="9"/>
        <v>0.53543700583626341</v>
      </c>
      <c r="CM6" s="22">
        <f t="shared" si="10"/>
        <v>4.7619047619047619</v>
      </c>
      <c r="CN6" s="22">
        <f t="shared" si="11"/>
        <v>0</v>
      </c>
      <c r="CO6" s="22">
        <f t="shared" si="12"/>
        <v>0.37174721189591081</v>
      </c>
      <c r="CP6" s="22">
        <f t="shared" si="13"/>
        <v>3.0769230769230766</v>
      </c>
      <c r="CQ6" s="22">
        <f t="shared" si="14"/>
        <v>0</v>
      </c>
      <c r="CR6" s="22">
        <f t="shared" si="14"/>
        <v>0</v>
      </c>
      <c r="CS6" s="22">
        <f t="shared" si="14"/>
        <v>0</v>
      </c>
      <c r="CT6" s="22">
        <f t="shared" si="14"/>
        <v>0</v>
      </c>
      <c r="CU6" s="22">
        <f t="shared" si="14"/>
        <v>0</v>
      </c>
      <c r="CV6" s="22">
        <f t="shared" si="15"/>
        <v>0</v>
      </c>
      <c r="CW6" s="22" t="e">
        <f t="shared" si="15"/>
        <v>#DIV/0!</v>
      </c>
      <c r="CX6" s="22" t="e">
        <f t="shared" si="15"/>
        <v>#DIV/0!</v>
      </c>
      <c r="CY6" s="22">
        <f t="shared" si="15"/>
        <v>0</v>
      </c>
      <c r="CZ6" s="22">
        <f t="shared" si="15"/>
        <v>0</v>
      </c>
      <c r="DA6" s="22">
        <f t="shared" si="16"/>
        <v>0</v>
      </c>
      <c r="DB6" s="22">
        <f t="shared" si="16"/>
        <v>0</v>
      </c>
      <c r="DC6" s="22">
        <f t="shared" si="16"/>
        <v>0</v>
      </c>
      <c r="DE6" s="22">
        <f t="shared" si="38"/>
        <v>1</v>
      </c>
      <c r="DF6" s="22">
        <f t="shared" si="38"/>
        <v>0</v>
      </c>
      <c r="DG6" s="22">
        <f t="shared" si="39"/>
        <v>1</v>
      </c>
      <c r="DH6" s="22">
        <f t="shared" si="40"/>
        <v>1</v>
      </c>
      <c r="DI6" s="22">
        <f t="shared" si="17"/>
        <v>0</v>
      </c>
      <c r="DJ6" s="22">
        <f t="shared" si="17"/>
        <v>0</v>
      </c>
      <c r="DK6" s="22">
        <f t="shared" si="17"/>
        <v>0</v>
      </c>
      <c r="DL6" s="22">
        <f t="shared" si="17"/>
        <v>0</v>
      </c>
      <c r="DM6" s="22">
        <f t="shared" si="17"/>
        <v>0</v>
      </c>
      <c r="DN6" s="22">
        <f t="shared" si="18"/>
        <v>0</v>
      </c>
      <c r="DO6" s="22">
        <f t="shared" si="41"/>
        <v>0</v>
      </c>
      <c r="DP6" s="22">
        <f t="shared" si="41"/>
        <v>0</v>
      </c>
      <c r="DQ6" s="22">
        <f t="shared" si="41"/>
        <v>0</v>
      </c>
      <c r="DR6" s="22">
        <f t="shared" si="42"/>
        <v>0</v>
      </c>
      <c r="DS6" s="22">
        <f t="shared" si="43"/>
        <v>0</v>
      </c>
    </row>
    <row r="7" spans="1:123" s="22" customFormat="1" ht="15.75" thickBot="1">
      <c r="A7" s="22" t="str">
        <f>UNESP!A7</f>
        <v>UNESP</v>
      </c>
      <c r="B7" s="22">
        <f>UNESP!B7</f>
        <v>5</v>
      </c>
      <c r="C7" s="22" t="str">
        <f>UNESP!C7</f>
        <v>HERALDO LORENA GUIDA</v>
      </c>
      <c r="D7" s="96"/>
      <c r="E7" s="22">
        <f>UNESP!E7</f>
        <v>0</v>
      </c>
      <c r="F7" s="22">
        <f>UNESP!F7</f>
        <v>0</v>
      </c>
      <c r="G7" s="22">
        <f>UNESP!G7</f>
        <v>0</v>
      </c>
      <c r="H7" s="22">
        <f>UNESP!H7</f>
        <v>0</v>
      </c>
      <c r="I7" s="22">
        <f>UNESP!I7</f>
        <v>0</v>
      </c>
      <c r="J7" s="22">
        <f>UNESP!J7</f>
        <v>0</v>
      </c>
      <c r="K7" s="22">
        <f>UNESP!K7</f>
        <v>0</v>
      </c>
      <c r="L7" s="22">
        <f>UNESP!L7</f>
        <v>0</v>
      </c>
      <c r="M7" s="22">
        <f>UNESP!M7</f>
        <v>0</v>
      </c>
      <c r="N7" s="22">
        <f>UNESP!N7</f>
        <v>0</v>
      </c>
      <c r="O7" s="22">
        <f>UNESP!O7</f>
        <v>0</v>
      </c>
      <c r="P7" s="22">
        <f>UNESP!P7</f>
        <v>0</v>
      </c>
      <c r="Q7" s="22">
        <f>UNESP!Q7</f>
        <v>0</v>
      </c>
      <c r="R7" s="22">
        <f>UNESP!R7</f>
        <v>0</v>
      </c>
      <c r="S7" s="22">
        <f>UNESP!S7</f>
        <v>0</v>
      </c>
      <c r="T7" s="96" t="str">
        <f>UNESP!T7</f>
        <v>P</v>
      </c>
      <c r="U7" s="22">
        <f>UNESP!U7</f>
        <v>0</v>
      </c>
      <c r="V7" s="22">
        <f>UNESP!V7</f>
        <v>0</v>
      </c>
      <c r="W7" s="22">
        <f>UNESP!W7</f>
        <v>2</v>
      </c>
      <c r="X7" s="22">
        <f>UNESP!X7</f>
        <v>0</v>
      </c>
      <c r="Y7" s="22">
        <f>UNESP!Y7</f>
        <v>0</v>
      </c>
      <c r="Z7" s="22">
        <f>UNESP!Z7</f>
        <v>0</v>
      </c>
      <c r="AA7" s="22">
        <f>UNESP!AA7</f>
        <v>0</v>
      </c>
      <c r="AB7" s="22">
        <f>UNESP!AB7</f>
        <v>0</v>
      </c>
      <c r="AC7" s="22">
        <f>UNESP!AC7</f>
        <v>0</v>
      </c>
      <c r="AD7" s="22">
        <f>UNESP!AD7</f>
        <v>0</v>
      </c>
      <c r="AE7" s="22">
        <f>UNESP!AE7</f>
        <v>0</v>
      </c>
      <c r="AF7" s="22">
        <f>UNESP!AF7</f>
        <v>0</v>
      </c>
      <c r="AG7" s="22">
        <f>UNESP!AG7</f>
        <v>0</v>
      </c>
      <c r="AH7" s="22">
        <f>UNESP!AH7</f>
        <v>0</v>
      </c>
      <c r="AI7" s="22">
        <f>UNESP!AI7</f>
        <v>0</v>
      </c>
      <c r="AJ7" s="48"/>
      <c r="AK7" s="90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19"/>
        <v>1</v>
      </c>
      <c r="BA7" s="28">
        <f t="shared" si="0"/>
        <v>0</v>
      </c>
      <c r="BB7" s="29">
        <f t="shared" si="0"/>
        <v>0</v>
      </c>
      <c r="BC7" s="29">
        <f t="shared" si="20"/>
        <v>0</v>
      </c>
      <c r="BD7" s="29">
        <f t="shared" si="1"/>
        <v>2</v>
      </c>
      <c r="BE7" s="29">
        <f t="shared" si="21"/>
        <v>2</v>
      </c>
      <c r="BF7" s="29">
        <f t="shared" si="2"/>
        <v>0</v>
      </c>
      <c r="BG7" s="29">
        <f t="shared" si="22"/>
        <v>2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23"/>
        <v>0</v>
      </c>
      <c r="BL7" s="29">
        <f t="shared" si="23"/>
        <v>0</v>
      </c>
      <c r="BM7" s="29">
        <f t="shared" si="24"/>
        <v>0</v>
      </c>
      <c r="BN7" s="29">
        <f t="shared" si="4"/>
        <v>0</v>
      </c>
      <c r="BO7" s="29">
        <f t="shared" si="4"/>
        <v>0</v>
      </c>
      <c r="BP7" s="29">
        <f t="shared" si="25"/>
        <v>0</v>
      </c>
      <c r="BQ7" s="29">
        <f t="shared" si="26"/>
        <v>0</v>
      </c>
      <c r="BR7" s="29">
        <f t="shared" si="26"/>
        <v>0</v>
      </c>
      <c r="BS7" s="29">
        <f t="shared" si="27"/>
        <v>0</v>
      </c>
      <c r="BT7" s="29">
        <f t="shared" si="5"/>
        <v>0</v>
      </c>
      <c r="BU7" s="30">
        <f t="shared" si="5"/>
        <v>0</v>
      </c>
      <c r="BV7" s="30">
        <f t="shared" si="28"/>
        <v>0</v>
      </c>
      <c r="BX7" s="28">
        <f t="shared" si="29"/>
        <v>120</v>
      </c>
      <c r="BY7" s="29">
        <f t="shared" si="30"/>
        <v>0</v>
      </c>
      <c r="BZ7" s="29">
        <f t="shared" si="31"/>
        <v>0</v>
      </c>
      <c r="CA7" s="29">
        <f t="shared" si="32"/>
        <v>0</v>
      </c>
      <c r="CB7" s="29">
        <f t="shared" si="33"/>
        <v>0</v>
      </c>
      <c r="CC7" s="30">
        <f t="shared" si="34"/>
        <v>120</v>
      </c>
      <c r="CD7" s="122">
        <f t="shared" si="6"/>
        <v>46.666666666666671</v>
      </c>
      <c r="CE7" s="22">
        <f t="shared" si="35"/>
        <v>3</v>
      </c>
      <c r="CF7" s="122">
        <f t="shared" si="7"/>
        <v>26.666666666666671</v>
      </c>
      <c r="CG7" s="22">
        <f t="shared" si="36"/>
        <v>4</v>
      </c>
      <c r="CH7" s="122">
        <f t="shared" si="8"/>
        <v>6.6666666666666714</v>
      </c>
      <c r="CI7" s="22">
        <f t="shared" si="37"/>
        <v>5</v>
      </c>
      <c r="CK7" s="22">
        <f t="shared" si="9"/>
        <v>0.21417480233450534</v>
      </c>
      <c r="CM7" s="22">
        <f t="shared" si="10"/>
        <v>0</v>
      </c>
      <c r="CN7" s="22">
        <f t="shared" si="11"/>
        <v>0</v>
      </c>
      <c r="CO7" s="22">
        <f t="shared" si="12"/>
        <v>0.37174721189591081</v>
      </c>
      <c r="CP7" s="22">
        <f t="shared" si="13"/>
        <v>0</v>
      </c>
      <c r="CQ7" s="22">
        <f t="shared" si="14"/>
        <v>0</v>
      </c>
      <c r="CR7" s="22">
        <f t="shared" si="14"/>
        <v>0</v>
      </c>
      <c r="CS7" s="22">
        <f t="shared" si="14"/>
        <v>0</v>
      </c>
      <c r="CT7" s="22">
        <f t="shared" si="14"/>
        <v>0</v>
      </c>
      <c r="CU7" s="22">
        <f t="shared" si="14"/>
        <v>0</v>
      </c>
      <c r="CV7" s="22">
        <f t="shared" si="15"/>
        <v>0</v>
      </c>
      <c r="CW7" s="22" t="e">
        <f t="shared" si="15"/>
        <v>#DIV/0!</v>
      </c>
      <c r="CX7" s="22" t="e">
        <f t="shared" si="15"/>
        <v>#DIV/0!</v>
      </c>
      <c r="CY7" s="22">
        <f t="shared" si="15"/>
        <v>0</v>
      </c>
      <c r="CZ7" s="22">
        <f t="shared" si="15"/>
        <v>0</v>
      </c>
      <c r="DA7" s="22">
        <f t="shared" si="16"/>
        <v>0</v>
      </c>
      <c r="DB7" s="22">
        <f t="shared" si="16"/>
        <v>0</v>
      </c>
      <c r="DC7" s="22">
        <f t="shared" si="16"/>
        <v>0</v>
      </c>
      <c r="DE7" s="22">
        <f t="shared" si="38"/>
        <v>0</v>
      </c>
      <c r="DF7" s="22">
        <f t="shared" si="38"/>
        <v>0</v>
      </c>
      <c r="DG7" s="22">
        <f t="shared" si="39"/>
        <v>1</v>
      </c>
      <c r="DH7" s="22">
        <f t="shared" si="40"/>
        <v>0</v>
      </c>
      <c r="DI7" s="22">
        <f t="shared" si="17"/>
        <v>0</v>
      </c>
      <c r="DJ7" s="22">
        <f t="shared" si="17"/>
        <v>0</v>
      </c>
      <c r="DK7" s="22">
        <f t="shared" si="17"/>
        <v>0</v>
      </c>
      <c r="DL7" s="22">
        <f t="shared" si="17"/>
        <v>0</v>
      </c>
      <c r="DM7" s="22">
        <f t="shared" si="17"/>
        <v>0</v>
      </c>
      <c r="DN7" s="22">
        <f t="shared" si="18"/>
        <v>0</v>
      </c>
      <c r="DO7" s="22">
        <f t="shared" si="41"/>
        <v>0</v>
      </c>
      <c r="DP7" s="22">
        <f t="shared" si="41"/>
        <v>0</v>
      </c>
      <c r="DQ7" s="22">
        <f t="shared" si="41"/>
        <v>0</v>
      </c>
      <c r="DR7" s="22">
        <f t="shared" si="42"/>
        <v>0</v>
      </c>
      <c r="DS7" s="22">
        <f t="shared" si="43"/>
        <v>0</v>
      </c>
    </row>
    <row r="8" spans="1:123" s="22" customFormat="1" ht="15.75" thickBot="1">
      <c r="A8" s="22" t="str">
        <f>UNESP!A8</f>
        <v>UNESP</v>
      </c>
      <c r="B8" s="22">
        <f>UNESP!B8</f>
        <v>6</v>
      </c>
      <c r="C8" s="22" t="str">
        <f>UNESP!C8</f>
        <v>LOURENÇO CHACON JURADO FILHO</v>
      </c>
      <c r="D8" s="96"/>
      <c r="E8" s="22">
        <f>UNESP!E8</f>
        <v>0</v>
      </c>
      <c r="F8" s="22">
        <f>UNESP!F8</f>
        <v>0</v>
      </c>
      <c r="G8" s="22">
        <f>UNESP!G8</f>
        <v>0</v>
      </c>
      <c r="H8" s="22">
        <f>UNESP!H8</f>
        <v>0</v>
      </c>
      <c r="I8" s="22">
        <f>UNESP!I8</f>
        <v>0</v>
      </c>
      <c r="J8" s="22">
        <f>UNESP!J8</f>
        <v>0</v>
      </c>
      <c r="K8" s="22">
        <f>UNESP!K8</f>
        <v>0</v>
      </c>
      <c r="L8" s="22">
        <f>UNESP!L8</f>
        <v>0</v>
      </c>
      <c r="M8" s="22">
        <f>UNESP!M8</f>
        <v>0</v>
      </c>
      <c r="N8" s="22">
        <f>UNESP!N8</f>
        <v>0</v>
      </c>
      <c r="O8" s="22">
        <f>UNESP!O8</f>
        <v>0</v>
      </c>
      <c r="P8" s="22">
        <f>UNESP!P8</f>
        <v>0</v>
      </c>
      <c r="Q8" s="22">
        <f>UNESP!Q8</f>
        <v>0</v>
      </c>
      <c r="R8" s="22">
        <f>UNESP!R8</f>
        <v>0</v>
      </c>
      <c r="S8" s="22">
        <f>UNESP!S8</f>
        <v>0</v>
      </c>
      <c r="T8" s="96" t="str">
        <f>UNESP!T8</f>
        <v>P</v>
      </c>
      <c r="U8" s="22">
        <f>UNESP!U8</f>
        <v>0</v>
      </c>
      <c r="V8" s="22">
        <f>UNESP!V8</f>
        <v>0</v>
      </c>
      <c r="W8" s="22">
        <f>UNESP!W8</f>
        <v>1</v>
      </c>
      <c r="X8" s="22">
        <f>UNESP!X8</f>
        <v>0</v>
      </c>
      <c r="Y8" s="22">
        <f>UNESP!Y8</f>
        <v>0</v>
      </c>
      <c r="Z8" s="22">
        <f>UNESP!Z8</f>
        <v>0</v>
      </c>
      <c r="AA8" s="22">
        <f>UNESP!AA8</f>
        <v>0</v>
      </c>
      <c r="AB8" s="22">
        <f>UNESP!AB8</f>
        <v>0</v>
      </c>
      <c r="AC8" s="22">
        <f>UNESP!AC8</f>
        <v>0</v>
      </c>
      <c r="AD8" s="22">
        <f>UNESP!AD8</f>
        <v>0</v>
      </c>
      <c r="AE8" s="22">
        <f>UNESP!AE8</f>
        <v>0</v>
      </c>
      <c r="AF8" s="22">
        <f>UNESP!AF8</f>
        <v>0</v>
      </c>
      <c r="AG8" s="22">
        <f>UNESP!AG8</f>
        <v>1</v>
      </c>
      <c r="AH8" s="22">
        <f>UNESP!AH8</f>
        <v>0</v>
      </c>
      <c r="AI8" s="22">
        <f>UNESP!AI8</f>
        <v>0</v>
      </c>
      <c r="AJ8" s="48"/>
      <c r="AK8" s="90"/>
      <c r="AL8" s="31"/>
      <c r="AM8" s="93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19"/>
        <v>1</v>
      </c>
      <c r="BA8" s="28">
        <f t="shared" si="0"/>
        <v>0</v>
      </c>
      <c r="BB8" s="29">
        <f t="shared" si="0"/>
        <v>0</v>
      </c>
      <c r="BC8" s="29">
        <f t="shared" si="20"/>
        <v>0</v>
      </c>
      <c r="BD8" s="29">
        <f t="shared" si="1"/>
        <v>1</v>
      </c>
      <c r="BE8" s="29">
        <f t="shared" si="21"/>
        <v>1</v>
      </c>
      <c r="BF8" s="29">
        <f t="shared" si="2"/>
        <v>0</v>
      </c>
      <c r="BG8" s="29">
        <f t="shared" si="22"/>
        <v>1</v>
      </c>
      <c r="BH8" s="29">
        <f t="shared" si="3"/>
        <v>0</v>
      </c>
      <c r="BI8" s="29">
        <f t="shared" si="3"/>
        <v>0</v>
      </c>
      <c r="BJ8" s="29">
        <f t="shared" si="3"/>
        <v>0</v>
      </c>
      <c r="BK8" s="29">
        <f t="shared" si="23"/>
        <v>0</v>
      </c>
      <c r="BL8" s="29">
        <f t="shared" si="23"/>
        <v>0</v>
      </c>
      <c r="BM8" s="29">
        <f t="shared" si="24"/>
        <v>0</v>
      </c>
      <c r="BN8" s="29">
        <f t="shared" si="4"/>
        <v>0</v>
      </c>
      <c r="BO8" s="29">
        <f t="shared" si="4"/>
        <v>0</v>
      </c>
      <c r="BP8" s="29">
        <f t="shared" si="25"/>
        <v>0</v>
      </c>
      <c r="BQ8" s="29">
        <f t="shared" si="26"/>
        <v>0</v>
      </c>
      <c r="BR8" s="29">
        <f t="shared" si="26"/>
        <v>1</v>
      </c>
      <c r="BS8" s="29">
        <f t="shared" si="27"/>
        <v>1</v>
      </c>
      <c r="BT8" s="29">
        <f t="shared" si="5"/>
        <v>0</v>
      </c>
      <c r="BU8" s="30">
        <f t="shared" si="5"/>
        <v>0</v>
      </c>
      <c r="BV8" s="30">
        <f t="shared" si="28"/>
        <v>0</v>
      </c>
      <c r="BX8" s="28">
        <f t="shared" si="29"/>
        <v>60</v>
      </c>
      <c r="BY8" s="29">
        <f t="shared" si="30"/>
        <v>0</v>
      </c>
      <c r="BZ8" s="29">
        <f t="shared" si="31"/>
        <v>0</v>
      </c>
      <c r="CA8" s="29">
        <f t="shared" si="32"/>
        <v>0</v>
      </c>
      <c r="CB8" s="29">
        <f t="shared" si="33"/>
        <v>50</v>
      </c>
      <c r="CC8" s="30">
        <f t="shared" si="34"/>
        <v>110</v>
      </c>
      <c r="CD8" s="122">
        <f t="shared" si="6"/>
        <v>36.666666666666671</v>
      </c>
      <c r="CE8" s="22">
        <f t="shared" si="35"/>
        <v>3</v>
      </c>
      <c r="CF8" s="122">
        <f t="shared" si="7"/>
        <v>16.666666666666671</v>
      </c>
      <c r="CG8" s="22">
        <f t="shared" si="36"/>
        <v>4</v>
      </c>
      <c r="CH8" s="122">
        <f t="shared" si="8"/>
        <v>-3.3333333333333286</v>
      </c>
      <c r="CI8" s="22" t="str">
        <f t="shared" si="37"/>
        <v>NAO</v>
      </c>
      <c r="CK8" s="22">
        <f t="shared" si="9"/>
        <v>0.19632690213996323</v>
      </c>
      <c r="CM8" s="22">
        <f t="shared" si="10"/>
        <v>0</v>
      </c>
      <c r="CN8" s="22">
        <f t="shared" si="11"/>
        <v>0</v>
      </c>
      <c r="CO8" s="22">
        <f t="shared" si="12"/>
        <v>0.18587360594795541</v>
      </c>
      <c r="CP8" s="22">
        <f t="shared" si="13"/>
        <v>0</v>
      </c>
      <c r="CQ8" s="22">
        <f t="shared" si="14"/>
        <v>0</v>
      </c>
      <c r="CR8" s="22">
        <f t="shared" si="14"/>
        <v>0</v>
      </c>
      <c r="CS8" s="22">
        <f t="shared" si="14"/>
        <v>0</v>
      </c>
      <c r="CT8" s="22">
        <f t="shared" si="14"/>
        <v>0</v>
      </c>
      <c r="CU8" s="22">
        <f t="shared" si="14"/>
        <v>0</v>
      </c>
      <c r="CV8" s="22">
        <f t="shared" si="15"/>
        <v>0</v>
      </c>
      <c r="CW8" s="22" t="e">
        <f t="shared" si="15"/>
        <v>#DIV/0!</v>
      </c>
      <c r="CX8" s="22" t="e">
        <f t="shared" si="15"/>
        <v>#DIV/0!</v>
      </c>
      <c r="CY8" s="22">
        <f t="shared" si="15"/>
        <v>0</v>
      </c>
      <c r="CZ8" s="22">
        <f t="shared" si="15"/>
        <v>4</v>
      </c>
      <c r="DA8" s="22">
        <f t="shared" si="16"/>
        <v>0</v>
      </c>
      <c r="DB8" s="22">
        <f t="shared" si="16"/>
        <v>0</v>
      </c>
      <c r="DC8" s="22">
        <f t="shared" si="16"/>
        <v>0</v>
      </c>
      <c r="DE8" s="22">
        <f t="shared" si="38"/>
        <v>0</v>
      </c>
      <c r="DF8" s="22">
        <f t="shared" si="38"/>
        <v>0</v>
      </c>
      <c r="DG8" s="22">
        <f t="shared" si="39"/>
        <v>1</v>
      </c>
      <c r="DH8" s="22">
        <f t="shared" si="40"/>
        <v>0</v>
      </c>
      <c r="DI8" s="22">
        <f t="shared" si="17"/>
        <v>0</v>
      </c>
      <c r="DJ8" s="22">
        <f t="shared" si="17"/>
        <v>0</v>
      </c>
      <c r="DK8" s="22">
        <f t="shared" si="17"/>
        <v>0</v>
      </c>
      <c r="DL8" s="22">
        <f t="shared" si="17"/>
        <v>0</v>
      </c>
      <c r="DM8" s="22">
        <f t="shared" si="17"/>
        <v>0</v>
      </c>
      <c r="DN8" s="22">
        <f t="shared" si="18"/>
        <v>0</v>
      </c>
      <c r="DO8" s="22">
        <f t="shared" si="41"/>
        <v>0</v>
      </c>
      <c r="DP8" s="22">
        <f t="shared" si="41"/>
        <v>0</v>
      </c>
      <c r="DQ8" s="22">
        <f t="shared" si="41"/>
        <v>1</v>
      </c>
      <c r="DR8" s="22">
        <f t="shared" si="42"/>
        <v>0</v>
      </c>
      <c r="DS8" s="22">
        <f t="shared" si="43"/>
        <v>0</v>
      </c>
    </row>
    <row r="9" spans="1:123" s="22" customFormat="1" ht="15.75" thickBot="1">
      <c r="A9" s="22" t="str">
        <f>UNESP!A9</f>
        <v>UNESP</v>
      </c>
      <c r="B9" s="22">
        <f>UNESP!B9</f>
        <v>7</v>
      </c>
      <c r="C9" s="22" t="str">
        <f>UNESP!C9</f>
        <v>LUCIANA PINATO</v>
      </c>
      <c r="D9" s="96"/>
      <c r="E9" s="22">
        <f>UNESP!E9</f>
        <v>0</v>
      </c>
      <c r="F9" s="22">
        <f>UNESP!F9</f>
        <v>0</v>
      </c>
      <c r="G9" s="22">
        <f>UNESP!G9</f>
        <v>0</v>
      </c>
      <c r="H9" s="22">
        <f>UNESP!H9</f>
        <v>0</v>
      </c>
      <c r="I9" s="22">
        <f>UNESP!I9</f>
        <v>0</v>
      </c>
      <c r="J9" s="22">
        <f>UNESP!J9</f>
        <v>0</v>
      </c>
      <c r="K9" s="22">
        <f>UNESP!K9</f>
        <v>0</v>
      </c>
      <c r="L9" s="22">
        <f>UNESP!L9</f>
        <v>0</v>
      </c>
      <c r="M9" s="22">
        <f>UNESP!M9</f>
        <v>0</v>
      </c>
      <c r="N9" s="22">
        <f>UNESP!N9</f>
        <v>0</v>
      </c>
      <c r="O9" s="22">
        <f>UNESP!O9</f>
        <v>0</v>
      </c>
      <c r="P9" s="22">
        <f>UNESP!P9</f>
        <v>0</v>
      </c>
      <c r="Q9" s="22">
        <f>UNESP!Q9</f>
        <v>0</v>
      </c>
      <c r="R9" s="22">
        <f>UNESP!R9</f>
        <v>0</v>
      </c>
      <c r="S9" s="22">
        <f>UNESP!S9</f>
        <v>0</v>
      </c>
      <c r="T9" s="96" t="str">
        <f>UNESP!T9</f>
        <v>P</v>
      </c>
      <c r="U9" s="22">
        <f>UNESP!U9</f>
        <v>0</v>
      </c>
      <c r="V9" s="22">
        <f>UNESP!V9</f>
        <v>1</v>
      </c>
      <c r="W9" s="22">
        <f>UNESP!W9</f>
        <v>0</v>
      </c>
      <c r="X9" s="22">
        <f>UNESP!X9</f>
        <v>1</v>
      </c>
      <c r="Y9" s="22">
        <f>UNESP!Y9</f>
        <v>0</v>
      </c>
      <c r="Z9" s="22">
        <f>UNESP!Z9</f>
        <v>0</v>
      </c>
      <c r="AA9" s="22">
        <f>UNESP!AA9</f>
        <v>0</v>
      </c>
      <c r="AB9" s="22">
        <f>UNESP!AB9</f>
        <v>0</v>
      </c>
      <c r="AC9" s="22">
        <f>UNESP!AC9</f>
        <v>0</v>
      </c>
      <c r="AD9" s="22">
        <f>UNESP!AD9</f>
        <v>0</v>
      </c>
      <c r="AE9" s="22">
        <f>UNESP!AE9</f>
        <v>0</v>
      </c>
      <c r="AF9" s="22">
        <f>UNESP!AF9</f>
        <v>0</v>
      </c>
      <c r="AG9" s="22">
        <f>UNESP!AG9</f>
        <v>0</v>
      </c>
      <c r="AH9" s="22">
        <f>UNESP!AH9</f>
        <v>0</v>
      </c>
      <c r="AI9" s="22">
        <f>UNESP!AI9</f>
        <v>0</v>
      </c>
      <c r="AJ9" s="48"/>
      <c r="AK9" s="90"/>
      <c r="AL9" s="31"/>
      <c r="AM9" s="83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19"/>
        <v>1</v>
      </c>
      <c r="BA9" s="28">
        <f t="shared" si="0"/>
        <v>0</v>
      </c>
      <c r="BB9" s="29">
        <f t="shared" si="0"/>
        <v>1</v>
      </c>
      <c r="BC9" s="29">
        <f t="shared" si="20"/>
        <v>1</v>
      </c>
      <c r="BD9" s="29">
        <f t="shared" si="1"/>
        <v>0</v>
      </c>
      <c r="BE9" s="29">
        <f t="shared" si="21"/>
        <v>1</v>
      </c>
      <c r="BF9" s="29">
        <f t="shared" si="2"/>
        <v>1</v>
      </c>
      <c r="BG9" s="29">
        <f t="shared" si="22"/>
        <v>2</v>
      </c>
      <c r="BH9" s="29">
        <f t="shared" si="3"/>
        <v>0</v>
      </c>
      <c r="BI9" s="29">
        <f t="shared" si="3"/>
        <v>0</v>
      </c>
      <c r="BJ9" s="29">
        <f t="shared" si="3"/>
        <v>0</v>
      </c>
      <c r="BK9" s="29">
        <f t="shared" si="23"/>
        <v>0</v>
      </c>
      <c r="BL9" s="29">
        <f t="shared" si="23"/>
        <v>0</v>
      </c>
      <c r="BM9" s="29">
        <f t="shared" si="24"/>
        <v>0</v>
      </c>
      <c r="BN9" s="29">
        <f t="shared" si="4"/>
        <v>0</v>
      </c>
      <c r="BO9" s="29">
        <f t="shared" si="4"/>
        <v>0</v>
      </c>
      <c r="BP9" s="29">
        <f t="shared" si="25"/>
        <v>0</v>
      </c>
      <c r="BQ9" s="29">
        <f t="shared" si="26"/>
        <v>0</v>
      </c>
      <c r="BR9" s="29">
        <f t="shared" si="26"/>
        <v>0</v>
      </c>
      <c r="BS9" s="29">
        <f t="shared" si="27"/>
        <v>0</v>
      </c>
      <c r="BT9" s="29">
        <f t="shared" si="5"/>
        <v>0</v>
      </c>
      <c r="BU9" s="30">
        <f t="shared" si="5"/>
        <v>0</v>
      </c>
      <c r="BV9" s="30">
        <f t="shared" si="28"/>
        <v>0</v>
      </c>
      <c r="BX9" s="28">
        <f t="shared" si="29"/>
        <v>120</v>
      </c>
      <c r="BY9" s="29">
        <f t="shared" si="30"/>
        <v>0</v>
      </c>
      <c r="BZ9" s="29">
        <f t="shared" si="31"/>
        <v>0</v>
      </c>
      <c r="CA9" s="29">
        <f t="shared" si="32"/>
        <v>0</v>
      </c>
      <c r="CB9" s="29">
        <f t="shared" si="33"/>
        <v>0</v>
      </c>
      <c r="CC9" s="30">
        <f t="shared" si="34"/>
        <v>120</v>
      </c>
      <c r="CD9" s="122">
        <f t="shared" si="6"/>
        <v>46.666666666666671</v>
      </c>
      <c r="CE9" s="22">
        <f t="shared" si="35"/>
        <v>3</v>
      </c>
      <c r="CF9" s="122">
        <f t="shared" si="7"/>
        <v>26.666666666666671</v>
      </c>
      <c r="CG9" s="22">
        <f t="shared" si="36"/>
        <v>4</v>
      </c>
      <c r="CH9" s="122">
        <f t="shared" si="8"/>
        <v>6.6666666666666714</v>
      </c>
      <c r="CI9" s="22">
        <f t="shared" si="37"/>
        <v>5</v>
      </c>
      <c r="CK9" s="22">
        <f t="shared" si="9"/>
        <v>0.21417480233450534</v>
      </c>
      <c r="CM9" s="22">
        <f t="shared" si="10"/>
        <v>0</v>
      </c>
      <c r="CN9" s="22">
        <f t="shared" si="11"/>
        <v>0.56497175141242939</v>
      </c>
      <c r="CO9" s="22">
        <f t="shared" si="12"/>
        <v>0</v>
      </c>
      <c r="CP9" s="22">
        <f t="shared" si="13"/>
        <v>1.5384615384615383</v>
      </c>
      <c r="CQ9" s="22">
        <f t="shared" si="14"/>
        <v>0</v>
      </c>
      <c r="CR9" s="22">
        <f t="shared" si="14"/>
        <v>0</v>
      </c>
      <c r="CS9" s="22">
        <f t="shared" si="14"/>
        <v>0</v>
      </c>
      <c r="CT9" s="22">
        <f t="shared" si="14"/>
        <v>0</v>
      </c>
      <c r="CU9" s="22">
        <f t="shared" si="14"/>
        <v>0</v>
      </c>
      <c r="CV9" s="22">
        <f t="shared" si="15"/>
        <v>0</v>
      </c>
      <c r="CW9" s="22" t="e">
        <f t="shared" si="15"/>
        <v>#DIV/0!</v>
      </c>
      <c r="CX9" s="22" t="e">
        <f t="shared" si="15"/>
        <v>#DIV/0!</v>
      </c>
      <c r="CY9" s="22">
        <f t="shared" si="15"/>
        <v>0</v>
      </c>
      <c r="CZ9" s="22">
        <f t="shared" si="15"/>
        <v>0</v>
      </c>
      <c r="DA9" s="22">
        <f t="shared" si="16"/>
        <v>0</v>
      </c>
      <c r="DB9" s="22">
        <f t="shared" si="16"/>
        <v>0</v>
      </c>
      <c r="DC9" s="22">
        <f t="shared" si="16"/>
        <v>0</v>
      </c>
      <c r="DE9" s="22">
        <f t="shared" si="38"/>
        <v>0</v>
      </c>
      <c r="DF9" s="22">
        <f t="shared" si="38"/>
        <v>1</v>
      </c>
      <c r="DG9" s="22">
        <f t="shared" si="39"/>
        <v>0</v>
      </c>
      <c r="DH9" s="22">
        <f t="shared" si="40"/>
        <v>1</v>
      </c>
      <c r="DI9" s="22">
        <f t="shared" si="17"/>
        <v>0</v>
      </c>
      <c r="DJ9" s="22">
        <f t="shared" si="17"/>
        <v>0</v>
      </c>
      <c r="DK9" s="22">
        <f t="shared" si="17"/>
        <v>0</v>
      </c>
      <c r="DL9" s="22">
        <f t="shared" si="17"/>
        <v>0</v>
      </c>
      <c r="DM9" s="22">
        <f t="shared" si="17"/>
        <v>0</v>
      </c>
      <c r="DN9" s="22">
        <f t="shared" si="18"/>
        <v>0</v>
      </c>
      <c r="DO9" s="22">
        <f t="shared" si="41"/>
        <v>0</v>
      </c>
      <c r="DP9" s="22">
        <f t="shared" si="41"/>
        <v>0</v>
      </c>
      <c r="DQ9" s="22">
        <f t="shared" si="41"/>
        <v>0</v>
      </c>
      <c r="DR9" s="22">
        <f t="shared" si="42"/>
        <v>0</v>
      </c>
      <c r="DS9" s="22">
        <f t="shared" si="43"/>
        <v>0</v>
      </c>
    </row>
    <row r="10" spans="1:123" s="22" customFormat="1" ht="15.75" thickBot="1">
      <c r="A10" s="22" t="str">
        <f>UNESP!A10</f>
        <v>UNESP</v>
      </c>
      <c r="B10" s="22">
        <f>UNESP!B10</f>
        <v>8</v>
      </c>
      <c r="C10" s="22" t="str">
        <f>UNESP!C10</f>
        <v>REGINA HELENA MARTINS</v>
      </c>
      <c r="D10" s="96"/>
      <c r="E10" s="22">
        <f>UNESP!E10</f>
        <v>0</v>
      </c>
      <c r="F10" s="22">
        <f>UNESP!F10</f>
        <v>0</v>
      </c>
      <c r="G10" s="22">
        <f>UNESP!G10</f>
        <v>0</v>
      </c>
      <c r="H10" s="22">
        <f>UNESP!H10</f>
        <v>0</v>
      </c>
      <c r="I10" s="22">
        <f>UNESP!I10</f>
        <v>0</v>
      </c>
      <c r="J10" s="22">
        <f>UNESP!J10</f>
        <v>0</v>
      </c>
      <c r="K10" s="22">
        <f>UNESP!K10</f>
        <v>0</v>
      </c>
      <c r="L10" s="22">
        <f>UNESP!L10</f>
        <v>0</v>
      </c>
      <c r="M10" s="22">
        <f>UNESP!M10</f>
        <v>0</v>
      </c>
      <c r="N10" s="22">
        <f>UNESP!N10</f>
        <v>0</v>
      </c>
      <c r="O10" s="22">
        <f>UNESP!O10</f>
        <v>0</v>
      </c>
      <c r="P10" s="22">
        <f>UNESP!P10</f>
        <v>0</v>
      </c>
      <c r="Q10" s="22">
        <f>UNESP!Q10</f>
        <v>0</v>
      </c>
      <c r="R10" s="22">
        <f>UNESP!R10</f>
        <v>0</v>
      </c>
      <c r="S10" s="22">
        <f>UNESP!S10</f>
        <v>0</v>
      </c>
      <c r="T10" s="96" t="str">
        <f>UNESP!T10</f>
        <v>C</v>
      </c>
      <c r="U10" s="22">
        <f>UNESP!U10</f>
        <v>0</v>
      </c>
      <c r="V10" s="22">
        <f>UNESP!V10</f>
        <v>0</v>
      </c>
      <c r="W10" s="22">
        <f>UNESP!W10</f>
        <v>0</v>
      </c>
      <c r="X10" s="22">
        <f>UNESP!X10</f>
        <v>0</v>
      </c>
      <c r="Y10" s="22">
        <f>UNESP!Y10</f>
        <v>0</v>
      </c>
      <c r="Z10" s="22">
        <f>UNESP!Z10</f>
        <v>0</v>
      </c>
      <c r="AA10" s="22">
        <f>UNESP!AA10</f>
        <v>0</v>
      </c>
      <c r="AB10" s="22">
        <f>UNESP!AB10</f>
        <v>0</v>
      </c>
      <c r="AC10" s="22">
        <f>UNESP!AC10</f>
        <v>0</v>
      </c>
      <c r="AD10" s="22">
        <f>UNESP!AD10</f>
        <v>0</v>
      </c>
      <c r="AE10" s="22">
        <f>UNESP!AE10</f>
        <v>0</v>
      </c>
      <c r="AF10" s="22">
        <f>UNESP!AF10</f>
        <v>0</v>
      </c>
      <c r="AG10" s="22">
        <f>UNESP!AG10</f>
        <v>0</v>
      </c>
      <c r="AH10" s="22">
        <f>UNESP!AH10</f>
        <v>0</v>
      </c>
      <c r="AI10" s="22">
        <f>UNESP!AI10</f>
        <v>0</v>
      </c>
      <c r="AJ10" s="48"/>
      <c r="AK10" s="90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19"/>
        <v>0</v>
      </c>
      <c r="BA10" s="28">
        <f t="shared" si="0"/>
        <v>0</v>
      </c>
      <c r="BB10" s="29">
        <f t="shared" si="0"/>
        <v>0</v>
      </c>
      <c r="BC10" s="29">
        <f t="shared" si="20"/>
        <v>0</v>
      </c>
      <c r="BD10" s="29">
        <f t="shared" si="1"/>
        <v>0</v>
      </c>
      <c r="BE10" s="29">
        <f t="shared" si="21"/>
        <v>0</v>
      </c>
      <c r="BF10" s="29">
        <f t="shared" si="2"/>
        <v>0</v>
      </c>
      <c r="BG10" s="29">
        <f t="shared" si="22"/>
        <v>0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23"/>
        <v>0</v>
      </c>
      <c r="BL10" s="29">
        <f t="shared" si="23"/>
        <v>0</v>
      </c>
      <c r="BM10" s="29">
        <f t="shared" si="24"/>
        <v>0</v>
      </c>
      <c r="BN10" s="29">
        <f t="shared" si="4"/>
        <v>0</v>
      </c>
      <c r="BO10" s="29">
        <f t="shared" si="4"/>
        <v>0</v>
      </c>
      <c r="BP10" s="29">
        <f t="shared" si="25"/>
        <v>0</v>
      </c>
      <c r="BQ10" s="29">
        <f t="shared" si="26"/>
        <v>0</v>
      </c>
      <c r="BR10" s="29">
        <f t="shared" si="26"/>
        <v>0</v>
      </c>
      <c r="BS10" s="29">
        <f t="shared" si="27"/>
        <v>0</v>
      </c>
      <c r="BT10" s="29">
        <f t="shared" si="5"/>
        <v>0</v>
      </c>
      <c r="BU10" s="30">
        <f t="shared" si="5"/>
        <v>0</v>
      </c>
      <c r="BV10" s="30">
        <f t="shared" si="28"/>
        <v>0</v>
      </c>
      <c r="BX10" s="28">
        <f t="shared" si="29"/>
        <v>0</v>
      </c>
      <c r="BY10" s="29">
        <f t="shared" si="30"/>
        <v>0</v>
      </c>
      <c r="BZ10" s="29">
        <f t="shared" si="31"/>
        <v>0</v>
      </c>
      <c r="CA10" s="29">
        <f t="shared" si="32"/>
        <v>0</v>
      </c>
      <c r="CB10" s="29">
        <f t="shared" si="33"/>
        <v>0</v>
      </c>
      <c r="CC10" s="30" t="str">
        <f t="shared" si="34"/>
        <v/>
      </c>
      <c r="CD10" s="122" t="e">
        <f t="shared" si="6"/>
        <v>#VALUE!</v>
      </c>
      <c r="CE10" s="22" t="str">
        <f t="shared" si="35"/>
        <v xml:space="preserve"> </v>
      </c>
      <c r="CF10" s="122" t="e">
        <f t="shared" si="7"/>
        <v>#VALUE!</v>
      </c>
      <c r="CG10" s="22" t="str">
        <f t="shared" si="36"/>
        <v xml:space="preserve"> </v>
      </c>
      <c r="CH10" s="122" t="e">
        <f t="shared" si="8"/>
        <v>#VALUE!</v>
      </c>
      <c r="CI10" s="22" t="str">
        <f t="shared" si="37"/>
        <v xml:space="preserve"> </v>
      </c>
      <c r="CK10" s="22" t="e">
        <f t="shared" si="9"/>
        <v>#VALUE!</v>
      </c>
      <c r="CM10" s="22">
        <f t="shared" si="10"/>
        <v>0</v>
      </c>
      <c r="CN10" s="22">
        <f t="shared" si="11"/>
        <v>0</v>
      </c>
      <c r="CO10" s="22">
        <f t="shared" si="12"/>
        <v>0</v>
      </c>
      <c r="CP10" s="22">
        <f t="shared" si="13"/>
        <v>0</v>
      </c>
      <c r="CQ10" s="22">
        <f t="shared" si="14"/>
        <v>0</v>
      </c>
      <c r="CR10" s="22">
        <f t="shared" si="14"/>
        <v>0</v>
      </c>
      <c r="CS10" s="22">
        <f t="shared" si="14"/>
        <v>0</v>
      </c>
      <c r="CT10" s="22">
        <f t="shared" si="14"/>
        <v>0</v>
      </c>
      <c r="CU10" s="22">
        <f t="shared" si="14"/>
        <v>0</v>
      </c>
      <c r="CV10" s="22">
        <f t="shared" si="15"/>
        <v>0</v>
      </c>
      <c r="CW10" s="22" t="e">
        <f t="shared" si="15"/>
        <v>#DIV/0!</v>
      </c>
      <c r="CX10" s="22" t="e">
        <f t="shared" si="15"/>
        <v>#DIV/0!</v>
      </c>
      <c r="CY10" s="22">
        <f t="shared" si="15"/>
        <v>0</v>
      </c>
      <c r="CZ10" s="22">
        <f t="shared" si="15"/>
        <v>0</v>
      </c>
      <c r="DA10" s="22">
        <f t="shared" si="16"/>
        <v>0</v>
      </c>
      <c r="DB10" s="22">
        <f t="shared" si="16"/>
        <v>0</v>
      </c>
      <c r="DC10" s="22">
        <f t="shared" si="16"/>
        <v>0</v>
      </c>
      <c r="DE10" s="22">
        <f t="shared" si="38"/>
        <v>0</v>
      </c>
      <c r="DF10" s="22">
        <f t="shared" si="38"/>
        <v>0</v>
      </c>
      <c r="DG10" s="22">
        <f t="shared" si="39"/>
        <v>0</v>
      </c>
      <c r="DH10" s="22">
        <f t="shared" si="40"/>
        <v>0</v>
      </c>
      <c r="DI10" s="22">
        <f t="shared" si="17"/>
        <v>0</v>
      </c>
      <c r="DJ10" s="22">
        <f t="shared" si="17"/>
        <v>0</v>
      </c>
      <c r="DK10" s="22">
        <f t="shared" si="17"/>
        <v>0</v>
      </c>
      <c r="DL10" s="22">
        <f t="shared" si="17"/>
        <v>0</v>
      </c>
      <c r="DM10" s="22">
        <f t="shared" si="17"/>
        <v>0</v>
      </c>
      <c r="DN10" s="22">
        <f t="shared" si="18"/>
        <v>0</v>
      </c>
      <c r="DO10" s="22">
        <f t="shared" si="41"/>
        <v>0</v>
      </c>
      <c r="DP10" s="22">
        <f t="shared" si="41"/>
        <v>0</v>
      </c>
      <c r="DQ10" s="22">
        <f t="shared" si="41"/>
        <v>0</v>
      </c>
      <c r="DR10" s="22">
        <f t="shared" si="42"/>
        <v>0</v>
      </c>
      <c r="DS10" s="22">
        <f t="shared" si="43"/>
        <v>0</v>
      </c>
    </row>
    <row r="11" spans="1:123" s="22" customFormat="1" ht="15.75" thickBot="1">
      <c r="A11" s="22" t="str">
        <f>UNESP!A11</f>
        <v>UNESP</v>
      </c>
      <c r="B11" s="22">
        <f>UNESP!B11</f>
        <v>9</v>
      </c>
      <c r="C11" s="22" t="str">
        <f>UNESP!C11</f>
        <v>REGINA ZANELLA PENTEADO</v>
      </c>
      <c r="D11" s="96"/>
      <c r="E11" s="22">
        <f>UNESP!E11</f>
        <v>0</v>
      </c>
      <c r="F11" s="22">
        <f>UNESP!F11</f>
        <v>0</v>
      </c>
      <c r="G11" s="22">
        <f>UNESP!G11</f>
        <v>0</v>
      </c>
      <c r="H11" s="22">
        <f>UNESP!H11</f>
        <v>0</v>
      </c>
      <c r="I11" s="22">
        <f>UNESP!I11</f>
        <v>0</v>
      </c>
      <c r="J11" s="22">
        <f>UNESP!J11</f>
        <v>0</v>
      </c>
      <c r="K11" s="22">
        <f>UNESP!K11</f>
        <v>0</v>
      </c>
      <c r="L11" s="22">
        <f>UNESP!L11</f>
        <v>0</v>
      </c>
      <c r="M11" s="22">
        <f>UNESP!M11</f>
        <v>0</v>
      </c>
      <c r="N11" s="22">
        <f>UNESP!N11</f>
        <v>0</v>
      </c>
      <c r="O11" s="22">
        <f>UNESP!O11</f>
        <v>0</v>
      </c>
      <c r="P11" s="22">
        <f>UNESP!P11</f>
        <v>0</v>
      </c>
      <c r="Q11" s="22">
        <f>UNESP!Q11</f>
        <v>0</v>
      </c>
      <c r="R11" s="22">
        <f>UNESP!R11</f>
        <v>0</v>
      </c>
      <c r="S11" s="22">
        <f>UNESP!S11</f>
        <v>0</v>
      </c>
      <c r="T11" s="96" t="str">
        <f>UNESP!T11</f>
        <v>P</v>
      </c>
      <c r="U11" s="22">
        <f>UNESP!U11</f>
        <v>0</v>
      </c>
      <c r="V11" s="22">
        <f>UNESP!V11</f>
        <v>0</v>
      </c>
      <c r="W11" s="22">
        <f>UNESP!W11</f>
        <v>1</v>
      </c>
      <c r="X11" s="22">
        <f>UNESP!X11</f>
        <v>0</v>
      </c>
      <c r="Y11" s="22">
        <f>UNESP!Y11</f>
        <v>0</v>
      </c>
      <c r="Z11" s="22">
        <f>UNESP!Z11</f>
        <v>0</v>
      </c>
      <c r="AA11" s="22">
        <f>UNESP!AA11</f>
        <v>0</v>
      </c>
      <c r="AB11" s="22">
        <f>UNESP!AB11</f>
        <v>0</v>
      </c>
      <c r="AC11" s="22">
        <f>UNESP!AC11</f>
        <v>0</v>
      </c>
      <c r="AD11" s="22">
        <f>UNESP!AD11</f>
        <v>0</v>
      </c>
      <c r="AE11" s="22">
        <f>UNESP!AE11</f>
        <v>0</v>
      </c>
      <c r="AF11" s="22">
        <f>UNESP!AF11</f>
        <v>0</v>
      </c>
      <c r="AG11" s="22">
        <f>UNESP!AG11</f>
        <v>0</v>
      </c>
      <c r="AH11" s="22">
        <f>UNESP!AH11</f>
        <v>0</v>
      </c>
      <c r="AI11" s="22">
        <f>UNESP!AI11</f>
        <v>0</v>
      </c>
      <c r="AJ11" s="48"/>
      <c r="AK11" s="90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19"/>
        <v>1</v>
      </c>
      <c r="BA11" s="28">
        <f t="shared" si="0"/>
        <v>0</v>
      </c>
      <c r="BB11" s="29">
        <f t="shared" si="0"/>
        <v>0</v>
      </c>
      <c r="BC11" s="29">
        <f t="shared" si="20"/>
        <v>0</v>
      </c>
      <c r="BD11" s="29">
        <f t="shared" si="1"/>
        <v>1</v>
      </c>
      <c r="BE11" s="29">
        <f t="shared" si="21"/>
        <v>1</v>
      </c>
      <c r="BF11" s="29">
        <f t="shared" si="2"/>
        <v>0</v>
      </c>
      <c r="BG11" s="29">
        <f t="shared" si="22"/>
        <v>1</v>
      </c>
      <c r="BH11" s="29">
        <f t="shared" si="3"/>
        <v>0</v>
      </c>
      <c r="BI11" s="29">
        <f t="shared" si="3"/>
        <v>0</v>
      </c>
      <c r="BJ11" s="29">
        <f t="shared" si="3"/>
        <v>0</v>
      </c>
      <c r="BK11" s="29">
        <f t="shared" si="23"/>
        <v>0</v>
      </c>
      <c r="BL11" s="29">
        <f t="shared" si="23"/>
        <v>0</v>
      </c>
      <c r="BM11" s="29">
        <f t="shared" si="24"/>
        <v>0</v>
      </c>
      <c r="BN11" s="29">
        <f t="shared" si="4"/>
        <v>0</v>
      </c>
      <c r="BO11" s="29">
        <f t="shared" si="4"/>
        <v>0</v>
      </c>
      <c r="BP11" s="29">
        <f t="shared" si="25"/>
        <v>0</v>
      </c>
      <c r="BQ11" s="29">
        <f t="shared" si="26"/>
        <v>0</v>
      </c>
      <c r="BR11" s="29">
        <f t="shared" si="26"/>
        <v>0</v>
      </c>
      <c r="BS11" s="29">
        <f t="shared" si="27"/>
        <v>0</v>
      </c>
      <c r="BT11" s="29">
        <f t="shared" si="5"/>
        <v>0</v>
      </c>
      <c r="BU11" s="30">
        <f t="shared" si="5"/>
        <v>0</v>
      </c>
      <c r="BV11" s="30">
        <f t="shared" si="28"/>
        <v>0</v>
      </c>
      <c r="BX11" s="28">
        <f t="shared" si="29"/>
        <v>60</v>
      </c>
      <c r="BY11" s="29">
        <f t="shared" si="30"/>
        <v>0</v>
      </c>
      <c r="BZ11" s="29">
        <f t="shared" si="31"/>
        <v>0</v>
      </c>
      <c r="CA11" s="29">
        <f t="shared" si="32"/>
        <v>0</v>
      </c>
      <c r="CB11" s="29">
        <f t="shared" si="33"/>
        <v>0</v>
      </c>
      <c r="CC11" s="30">
        <f t="shared" si="34"/>
        <v>60</v>
      </c>
      <c r="CD11" s="122">
        <f t="shared" si="6"/>
        <v>-13.333333333333329</v>
      </c>
      <c r="CE11" s="22" t="str">
        <f t="shared" si="35"/>
        <v>NAO</v>
      </c>
      <c r="CF11" s="122">
        <f t="shared" si="7"/>
        <v>-33.333333333333329</v>
      </c>
      <c r="CG11" s="22" t="str">
        <f t="shared" si="36"/>
        <v>NAO</v>
      </c>
      <c r="CH11" s="122">
        <f t="shared" si="8"/>
        <v>-53.333333333333329</v>
      </c>
      <c r="CI11" s="22" t="str">
        <f t="shared" si="37"/>
        <v>NAO</v>
      </c>
      <c r="CK11" s="22">
        <f t="shared" si="9"/>
        <v>0.10708740116725267</v>
      </c>
      <c r="CM11" s="22">
        <f t="shared" si="10"/>
        <v>0</v>
      </c>
      <c r="CN11" s="22">
        <f t="shared" si="11"/>
        <v>0</v>
      </c>
      <c r="CO11" s="22">
        <f t="shared" si="12"/>
        <v>0.18587360594795541</v>
      </c>
      <c r="CP11" s="22">
        <f t="shared" si="13"/>
        <v>0</v>
      </c>
      <c r="CQ11" s="22">
        <f t="shared" si="14"/>
        <v>0</v>
      </c>
      <c r="CR11" s="22">
        <f t="shared" si="14"/>
        <v>0</v>
      </c>
      <c r="CS11" s="22">
        <f t="shared" si="14"/>
        <v>0</v>
      </c>
      <c r="CT11" s="22">
        <f t="shared" si="14"/>
        <v>0</v>
      </c>
      <c r="CU11" s="22">
        <f t="shared" si="14"/>
        <v>0</v>
      </c>
      <c r="CV11" s="22">
        <f t="shared" si="15"/>
        <v>0</v>
      </c>
      <c r="CW11" s="22" t="e">
        <f t="shared" si="15"/>
        <v>#DIV/0!</v>
      </c>
      <c r="CX11" s="22" t="e">
        <f t="shared" si="15"/>
        <v>#DIV/0!</v>
      </c>
      <c r="CY11" s="22">
        <f t="shared" si="15"/>
        <v>0</v>
      </c>
      <c r="CZ11" s="22">
        <f t="shared" si="15"/>
        <v>0</v>
      </c>
      <c r="DA11" s="22">
        <f t="shared" si="16"/>
        <v>0</v>
      </c>
      <c r="DB11" s="22">
        <f t="shared" si="16"/>
        <v>0</v>
      </c>
      <c r="DC11" s="22">
        <f t="shared" si="16"/>
        <v>0</v>
      </c>
      <c r="DE11" s="22">
        <f t="shared" si="38"/>
        <v>0</v>
      </c>
      <c r="DF11" s="22">
        <f t="shared" si="38"/>
        <v>0</v>
      </c>
      <c r="DG11" s="22">
        <f t="shared" si="39"/>
        <v>1</v>
      </c>
      <c r="DH11" s="22">
        <f t="shared" si="40"/>
        <v>0</v>
      </c>
      <c r="DI11" s="22">
        <f t="shared" si="17"/>
        <v>0</v>
      </c>
      <c r="DJ11" s="22">
        <f t="shared" si="17"/>
        <v>0</v>
      </c>
      <c r="DK11" s="22">
        <f t="shared" si="17"/>
        <v>0</v>
      </c>
      <c r="DL11" s="22">
        <f t="shared" si="17"/>
        <v>0</v>
      </c>
      <c r="DM11" s="22">
        <f t="shared" si="17"/>
        <v>0</v>
      </c>
      <c r="DN11" s="22">
        <f t="shared" si="18"/>
        <v>0</v>
      </c>
      <c r="DO11" s="22">
        <f t="shared" si="41"/>
        <v>0</v>
      </c>
      <c r="DP11" s="22">
        <f t="shared" si="41"/>
        <v>0</v>
      </c>
      <c r="DQ11" s="22">
        <f t="shared" si="41"/>
        <v>0</v>
      </c>
      <c r="DR11" s="22">
        <f t="shared" si="42"/>
        <v>0</v>
      </c>
      <c r="DS11" s="22">
        <f t="shared" si="43"/>
        <v>0</v>
      </c>
    </row>
    <row r="12" spans="1:123" s="22" customFormat="1" ht="15.75" thickBot="1">
      <c r="A12" s="22" t="str">
        <f>UNESP!A12</f>
        <v>UNESP</v>
      </c>
      <c r="B12" s="22">
        <f>UNESP!B12</f>
        <v>10</v>
      </c>
      <c r="C12" s="22" t="str">
        <f>UNESP!C12</f>
        <v>ROBERTA GONÇALVES DA SILVA</v>
      </c>
      <c r="D12" s="96"/>
      <c r="E12" s="22">
        <f>UNESP!E12</f>
        <v>0</v>
      </c>
      <c r="F12" s="22">
        <f>UNESP!F12</f>
        <v>0</v>
      </c>
      <c r="G12" s="22">
        <f>UNESP!G12</f>
        <v>0</v>
      </c>
      <c r="H12" s="22">
        <f>UNESP!H12</f>
        <v>0</v>
      </c>
      <c r="I12" s="22">
        <f>UNESP!I12</f>
        <v>0</v>
      </c>
      <c r="J12" s="22">
        <f>UNESP!J12</f>
        <v>0</v>
      </c>
      <c r="K12" s="22">
        <f>UNESP!K12</f>
        <v>0</v>
      </c>
      <c r="L12" s="22">
        <f>UNESP!L12</f>
        <v>0</v>
      </c>
      <c r="M12" s="22">
        <f>UNESP!M12</f>
        <v>0</v>
      </c>
      <c r="N12" s="22">
        <f>UNESP!N12</f>
        <v>0</v>
      </c>
      <c r="O12" s="22">
        <f>UNESP!O12</f>
        <v>0</v>
      </c>
      <c r="P12" s="22">
        <f>UNESP!P12</f>
        <v>0</v>
      </c>
      <c r="Q12" s="22">
        <f>UNESP!Q12</f>
        <v>0</v>
      </c>
      <c r="R12" s="22">
        <f>UNESP!R12</f>
        <v>0</v>
      </c>
      <c r="S12" s="22">
        <f>UNESP!S12</f>
        <v>0</v>
      </c>
      <c r="T12" s="96" t="str">
        <f>UNESP!T12</f>
        <v>P</v>
      </c>
      <c r="U12" s="22">
        <f>UNESP!U12</f>
        <v>0</v>
      </c>
      <c r="V12" s="22">
        <f>UNESP!V12</f>
        <v>0</v>
      </c>
      <c r="W12" s="22">
        <f>UNESP!W12</f>
        <v>0</v>
      </c>
      <c r="X12" s="22">
        <f>UNESP!X12</f>
        <v>0</v>
      </c>
      <c r="Y12" s="22">
        <f>UNESP!Y12</f>
        <v>0</v>
      </c>
      <c r="Z12" s="22">
        <f>UNESP!Z12</f>
        <v>0</v>
      </c>
      <c r="AA12" s="22">
        <f>UNESP!AA12</f>
        <v>0</v>
      </c>
      <c r="AB12" s="22">
        <f>UNESP!AB12</f>
        <v>0</v>
      </c>
      <c r="AC12" s="22">
        <f>UNESP!AC12</f>
        <v>0</v>
      </c>
      <c r="AD12" s="22">
        <f>UNESP!AD12</f>
        <v>0</v>
      </c>
      <c r="AE12" s="22">
        <f>UNESP!AE12</f>
        <v>0</v>
      </c>
      <c r="AF12" s="22">
        <f>UNESP!AF12</f>
        <v>0</v>
      </c>
      <c r="AG12" s="22">
        <f>UNESP!AG12</f>
        <v>0</v>
      </c>
      <c r="AH12" s="22">
        <f>UNESP!AH12</f>
        <v>2</v>
      </c>
      <c r="AI12" s="22">
        <f>UNESP!AI12</f>
        <v>0</v>
      </c>
      <c r="AJ12" s="48"/>
      <c r="AK12" s="90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19"/>
        <v>1</v>
      </c>
      <c r="BA12" s="28">
        <f t="shared" si="0"/>
        <v>0</v>
      </c>
      <c r="BB12" s="29">
        <f t="shared" si="0"/>
        <v>0</v>
      </c>
      <c r="BC12" s="29">
        <f t="shared" si="20"/>
        <v>0</v>
      </c>
      <c r="BD12" s="29">
        <f t="shared" si="1"/>
        <v>0</v>
      </c>
      <c r="BE12" s="29">
        <f t="shared" si="21"/>
        <v>0</v>
      </c>
      <c r="BF12" s="29">
        <f t="shared" si="2"/>
        <v>0</v>
      </c>
      <c r="BG12" s="29">
        <f t="shared" si="22"/>
        <v>0</v>
      </c>
      <c r="BH12" s="29">
        <f t="shared" si="3"/>
        <v>0</v>
      </c>
      <c r="BI12" s="29">
        <f t="shared" si="3"/>
        <v>0</v>
      </c>
      <c r="BJ12" s="29">
        <f t="shared" si="3"/>
        <v>0</v>
      </c>
      <c r="BK12" s="29">
        <f t="shared" si="23"/>
        <v>0</v>
      </c>
      <c r="BL12" s="29">
        <f t="shared" si="23"/>
        <v>0</v>
      </c>
      <c r="BM12" s="29">
        <f t="shared" si="24"/>
        <v>0</v>
      </c>
      <c r="BN12" s="29">
        <f t="shared" si="4"/>
        <v>0</v>
      </c>
      <c r="BO12" s="29">
        <f t="shared" si="4"/>
        <v>0</v>
      </c>
      <c r="BP12" s="29">
        <f t="shared" si="25"/>
        <v>0</v>
      </c>
      <c r="BQ12" s="29">
        <f t="shared" si="26"/>
        <v>0</v>
      </c>
      <c r="BR12" s="29">
        <f t="shared" si="26"/>
        <v>0</v>
      </c>
      <c r="BS12" s="29">
        <f t="shared" si="27"/>
        <v>0</v>
      </c>
      <c r="BT12" s="29">
        <f t="shared" si="5"/>
        <v>2</v>
      </c>
      <c r="BU12" s="30">
        <f t="shared" si="5"/>
        <v>0</v>
      </c>
      <c r="BV12" s="30">
        <f t="shared" si="28"/>
        <v>0</v>
      </c>
      <c r="BX12" s="28">
        <f t="shared" si="29"/>
        <v>0</v>
      </c>
      <c r="BY12" s="29">
        <f t="shared" si="30"/>
        <v>0</v>
      </c>
      <c r="BZ12" s="29">
        <f t="shared" si="31"/>
        <v>0</v>
      </c>
      <c r="CA12" s="29">
        <f t="shared" si="32"/>
        <v>0</v>
      </c>
      <c r="CB12" s="29">
        <f t="shared" si="33"/>
        <v>50</v>
      </c>
      <c r="CC12" s="30">
        <f t="shared" si="34"/>
        <v>50</v>
      </c>
      <c r="CD12" s="122">
        <f t="shared" si="6"/>
        <v>-23.333333333333329</v>
      </c>
      <c r="CE12" s="22" t="str">
        <f t="shared" si="35"/>
        <v>NAO</v>
      </c>
      <c r="CF12" s="122">
        <f t="shared" si="7"/>
        <v>-43.333333333333329</v>
      </c>
      <c r="CG12" s="22" t="str">
        <f t="shared" si="36"/>
        <v>NAO</v>
      </c>
      <c r="CH12" s="122">
        <f t="shared" si="8"/>
        <v>-63.333333333333329</v>
      </c>
      <c r="CI12" s="22" t="str">
        <f t="shared" si="37"/>
        <v>NAO</v>
      </c>
      <c r="CK12" s="22">
        <f t="shared" si="9"/>
        <v>8.9239500972710564E-2</v>
      </c>
      <c r="CM12" s="22">
        <f t="shared" si="10"/>
        <v>0</v>
      </c>
      <c r="CN12" s="22">
        <f t="shared" si="11"/>
        <v>0</v>
      </c>
      <c r="CO12" s="22">
        <f t="shared" si="12"/>
        <v>0</v>
      </c>
      <c r="CP12" s="22">
        <f t="shared" si="13"/>
        <v>0</v>
      </c>
      <c r="CQ12" s="22">
        <f t="shared" si="14"/>
        <v>0</v>
      </c>
      <c r="CR12" s="22">
        <f t="shared" si="14"/>
        <v>0</v>
      </c>
      <c r="CS12" s="22">
        <f t="shared" si="14"/>
        <v>0</v>
      </c>
      <c r="CT12" s="22">
        <f t="shared" si="14"/>
        <v>0</v>
      </c>
      <c r="CU12" s="22">
        <f t="shared" si="14"/>
        <v>0</v>
      </c>
      <c r="CV12" s="22">
        <f t="shared" si="15"/>
        <v>0</v>
      </c>
      <c r="CW12" s="22" t="e">
        <f t="shared" si="15"/>
        <v>#DIV/0!</v>
      </c>
      <c r="CX12" s="22" t="e">
        <f t="shared" si="15"/>
        <v>#DIV/0!</v>
      </c>
      <c r="CY12" s="22">
        <f t="shared" si="15"/>
        <v>0</v>
      </c>
      <c r="CZ12" s="22">
        <f t="shared" si="15"/>
        <v>0</v>
      </c>
      <c r="DA12" s="22">
        <f t="shared" si="16"/>
        <v>9.5238095238095237</v>
      </c>
      <c r="DB12" s="22">
        <f t="shared" si="16"/>
        <v>0</v>
      </c>
      <c r="DC12" s="22">
        <f t="shared" si="16"/>
        <v>0</v>
      </c>
      <c r="DE12" s="22">
        <f t="shared" si="38"/>
        <v>0</v>
      </c>
      <c r="DF12" s="22">
        <f t="shared" si="38"/>
        <v>0</v>
      </c>
      <c r="DG12" s="22">
        <f t="shared" si="39"/>
        <v>0</v>
      </c>
      <c r="DH12" s="22">
        <f t="shared" si="40"/>
        <v>0</v>
      </c>
      <c r="DI12" s="22">
        <f t="shared" si="17"/>
        <v>0</v>
      </c>
      <c r="DJ12" s="22">
        <f t="shared" si="17"/>
        <v>0</v>
      </c>
      <c r="DK12" s="22">
        <f t="shared" si="17"/>
        <v>0</v>
      </c>
      <c r="DL12" s="22">
        <f t="shared" si="17"/>
        <v>0</v>
      </c>
      <c r="DM12" s="22">
        <f t="shared" si="17"/>
        <v>0</v>
      </c>
      <c r="DN12" s="22">
        <f t="shared" si="18"/>
        <v>0</v>
      </c>
      <c r="DO12" s="22">
        <f t="shared" si="41"/>
        <v>0</v>
      </c>
      <c r="DP12" s="22">
        <f t="shared" si="41"/>
        <v>0</v>
      </c>
      <c r="DQ12" s="22">
        <f t="shared" si="41"/>
        <v>0</v>
      </c>
      <c r="DR12" s="22">
        <f t="shared" si="42"/>
        <v>1</v>
      </c>
      <c r="DS12" s="22">
        <f t="shared" si="43"/>
        <v>0</v>
      </c>
    </row>
    <row r="13" spans="1:123" s="22" customFormat="1" ht="15.75" thickBot="1">
      <c r="A13" s="22" t="str">
        <f>UNESP!A13</f>
        <v>UNESP</v>
      </c>
      <c r="B13" s="22">
        <f>UNESP!B13</f>
        <v>11</v>
      </c>
      <c r="C13" s="22" t="str">
        <f>UNESP!C13</f>
        <v>SANDRA REGINA GIMENIZ-PASCHOAL</v>
      </c>
      <c r="D13" s="96"/>
      <c r="E13" s="22">
        <f>UNESP!E13</f>
        <v>0</v>
      </c>
      <c r="F13" s="22">
        <f>UNESP!F13</f>
        <v>0</v>
      </c>
      <c r="G13" s="22">
        <f>UNESP!G13</f>
        <v>0</v>
      </c>
      <c r="H13" s="22">
        <f>UNESP!H13</f>
        <v>0</v>
      </c>
      <c r="I13" s="22">
        <f>UNESP!I13</f>
        <v>0</v>
      </c>
      <c r="J13" s="22">
        <f>UNESP!J13</f>
        <v>0</v>
      </c>
      <c r="K13" s="22">
        <f>UNESP!K13</f>
        <v>0</v>
      </c>
      <c r="L13" s="22">
        <f>UNESP!L13</f>
        <v>0</v>
      </c>
      <c r="M13" s="22">
        <f>UNESP!M13</f>
        <v>0</v>
      </c>
      <c r="N13" s="22">
        <f>UNESP!N13</f>
        <v>0</v>
      </c>
      <c r="O13" s="22">
        <f>UNESP!O13</f>
        <v>0</v>
      </c>
      <c r="P13" s="22">
        <f>UNESP!P13</f>
        <v>0</v>
      </c>
      <c r="Q13" s="22">
        <f>UNESP!Q13</f>
        <v>0</v>
      </c>
      <c r="R13" s="22">
        <f>UNESP!R13</f>
        <v>0</v>
      </c>
      <c r="S13" s="22">
        <f>UNESP!S13</f>
        <v>0</v>
      </c>
      <c r="T13" s="96" t="str">
        <f>UNESP!T13</f>
        <v>P</v>
      </c>
      <c r="U13" s="22">
        <f>UNESP!U13</f>
        <v>0</v>
      </c>
      <c r="V13" s="22">
        <f>UNESP!V13</f>
        <v>0</v>
      </c>
      <c r="W13" s="22">
        <f>UNESP!W13</f>
        <v>1</v>
      </c>
      <c r="X13" s="22">
        <f>UNESP!X13</f>
        <v>0</v>
      </c>
      <c r="Y13" s="22">
        <f>UNESP!Y13</f>
        <v>0</v>
      </c>
      <c r="Z13" s="22">
        <f>UNESP!Z13</f>
        <v>0</v>
      </c>
      <c r="AA13" s="22">
        <f>UNESP!AA13</f>
        <v>0</v>
      </c>
      <c r="AB13" s="22">
        <f>UNESP!AB13</f>
        <v>0</v>
      </c>
      <c r="AC13" s="22">
        <f>UNESP!AC13</f>
        <v>0</v>
      </c>
      <c r="AD13" s="22">
        <f>UNESP!AD13</f>
        <v>0</v>
      </c>
      <c r="AE13" s="22">
        <f>UNESP!AE13</f>
        <v>0</v>
      </c>
      <c r="AF13" s="22">
        <f>UNESP!AF13</f>
        <v>0</v>
      </c>
      <c r="AG13" s="22">
        <f>UNESP!AG13</f>
        <v>1</v>
      </c>
      <c r="AH13" s="22">
        <f>UNESP!AH13</f>
        <v>0</v>
      </c>
      <c r="AI13" s="22">
        <f>UNESP!AI13</f>
        <v>0</v>
      </c>
      <c r="AJ13" s="48"/>
      <c r="AK13" s="90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19"/>
        <v>1</v>
      </c>
      <c r="BA13" s="28">
        <f t="shared" si="0"/>
        <v>0</v>
      </c>
      <c r="BB13" s="29">
        <f t="shared" si="0"/>
        <v>0</v>
      </c>
      <c r="BC13" s="29">
        <f t="shared" si="20"/>
        <v>0</v>
      </c>
      <c r="BD13" s="29">
        <f t="shared" si="1"/>
        <v>1</v>
      </c>
      <c r="BE13" s="29">
        <f t="shared" si="21"/>
        <v>1</v>
      </c>
      <c r="BF13" s="29">
        <f t="shared" si="2"/>
        <v>0</v>
      </c>
      <c r="BG13" s="29">
        <f t="shared" si="22"/>
        <v>1</v>
      </c>
      <c r="BH13" s="29">
        <f t="shared" si="3"/>
        <v>0</v>
      </c>
      <c r="BI13" s="29">
        <f t="shared" si="3"/>
        <v>0</v>
      </c>
      <c r="BJ13" s="29">
        <f t="shared" si="3"/>
        <v>0</v>
      </c>
      <c r="BK13" s="29">
        <f t="shared" si="23"/>
        <v>0</v>
      </c>
      <c r="BL13" s="29">
        <f t="shared" si="23"/>
        <v>0</v>
      </c>
      <c r="BM13" s="29">
        <f t="shared" si="24"/>
        <v>0</v>
      </c>
      <c r="BN13" s="29">
        <f t="shared" si="4"/>
        <v>0</v>
      </c>
      <c r="BO13" s="29">
        <f t="shared" si="4"/>
        <v>0</v>
      </c>
      <c r="BP13" s="29">
        <f t="shared" si="25"/>
        <v>0</v>
      </c>
      <c r="BQ13" s="29">
        <f t="shared" si="26"/>
        <v>0</v>
      </c>
      <c r="BR13" s="29">
        <f t="shared" si="26"/>
        <v>1</v>
      </c>
      <c r="BS13" s="29">
        <f t="shared" si="27"/>
        <v>1</v>
      </c>
      <c r="BT13" s="29">
        <f t="shared" si="5"/>
        <v>0</v>
      </c>
      <c r="BU13" s="30">
        <f t="shared" si="5"/>
        <v>0</v>
      </c>
      <c r="BV13" s="30">
        <f t="shared" si="28"/>
        <v>0</v>
      </c>
      <c r="BX13" s="28">
        <f t="shared" si="29"/>
        <v>60</v>
      </c>
      <c r="BY13" s="29">
        <f t="shared" si="30"/>
        <v>0</v>
      </c>
      <c r="BZ13" s="29">
        <f t="shared" si="31"/>
        <v>0</v>
      </c>
      <c r="CA13" s="29">
        <f t="shared" si="32"/>
        <v>0</v>
      </c>
      <c r="CB13" s="29">
        <f t="shared" si="33"/>
        <v>50</v>
      </c>
      <c r="CC13" s="30">
        <f t="shared" si="34"/>
        <v>110</v>
      </c>
      <c r="CD13" s="122">
        <f t="shared" si="6"/>
        <v>36.666666666666671</v>
      </c>
      <c r="CE13" s="22">
        <f t="shared" si="35"/>
        <v>3</v>
      </c>
      <c r="CF13" s="122">
        <f t="shared" si="7"/>
        <v>16.666666666666671</v>
      </c>
      <c r="CG13" s="22">
        <f t="shared" si="36"/>
        <v>4</v>
      </c>
      <c r="CH13" s="122">
        <f t="shared" si="8"/>
        <v>-3.3333333333333286</v>
      </c>
      <c r="CI13" s="22" t="str">
        <f t="shared" si="37"/>
        <v>NAO</v>
      </c>
      <c r="CK13" s="22">
        <f t="shared" si="9"/>
        <v>0.19632690213996323</v>
      </c>
      <c r="CM13" s="22">
        <f t="shared" si="10"/>
        <v>0</v>
      </c>
      <c r="CN13" s="22">
        <f t="shared" si="11"/>
        <v>0</v>
      </c>
      <c r="CO13" s="22">
        <f t="shared" si="12"/>
        <v>0.18587360594795541</v>
      </c>
      <c r="CP13" s="22">
        <f t="shared" si="13"/>
        <v>0</v>
      </c>
      <c r="CQ13" s="22">
        <f t="shared" si="14"/>
        <v>0</v>
      </c>
      <c r="CR13" s="22">
        <f t="shared" si="14"/>
        <v>0</v>
      </c>
      <c r="CS13" s="22">
        <f t="shared" si="14"/>
        <v>0</v>
      </c>
      <c r="CT13" s="22">
        <f t="shared" si="14"/>
        <v>0</v>
      </c>
      <c r="CU13" s="22">
        <f t="shared" si="14"/>
        <v>0</v>
      </c>
      <c r="CV13" s="22">
        <f t="shared" si="15"/>
        <v>0</v>
      </c>
      <c r="CW13" s="22" t="e">
        <f t="shared" si="15"/>
        <v>#DIV/0!</v>
      </c>
      <c r="CX13" s="22" t="e">
        <f t="shared" si="15"/>
        <v>#DIV/0!</v>
      </c>
      <c r="CY13" s="22">
        <f t="shared" si="15"/>
        <v>0</v>
      </c>
      <c r="CZ13" s="22">
        <f t="shared" si="15"/>
        <v>4</v>
      </c>
      <c r="DA13" s="22">
        <f t="shared" si="16"/>
        <v>0</v>
      </c>
      <c r="DB13" s="22">
        <f t="shared" si="16"/>
        <v>0</v>
      </c>
      <c r="DC13" s="22">
        <f t="shared" si="16"/>
        <v>0</v>
      </c>
      <c r="DE13" s="22">
        <f t="shared" si="38"/>
        <v>0</v>
      </c>
      <c r="DF13" s="22">
        <f t="shared" si="38"/>
        <v>0</v>
      </c>
      <c r="DG13" s="22">
        <f t="shared" si="39"/>
        <v>1</v>
      </c>
      <c r="DH13" s="22">
        <f t="shared" si="40"/>
        <v>0</v>
      </c>
      <c r="DI13" s="22">
        <f t="shared" si="17"/>
        <v>0</v>
      </c>
      <c r="DJ13" s="22">
        <f t="shared" si="17"/>
        <v>0</v>
      </c>
      <c r="DK13" s="22">
        <f t="shared" si="17"/>
        <v>0</v>
      </c>
      <c r="DL13" s="22">
        <f t="shared" si="17"/>
        <v>0</v>
      </c>
      <c r="DM13" s="22">
        <f t="shared" si="17"/>
        <v>0</v>
      </c>
      <c r="DN13" s="22">
        <f t="shared" si="18"/>
        <v>0</v>
      </c>
      <c r="DO13" s="22">
        <f t="shared" si="41"/>
        <v>0</v>
      </c>
      <c r="DP13" s="22">
        <f t="shared" si="41"/>
        <v>0</v>
      </c>
      <c r="DQ13" s="22">
        <f t="shared" si="41"/>
        <v>1</v>
      </c>
      <c r="DR13" s="22">
        <f t="shared" si="42"/>
        <v>0</v>
      </c>
      <c r="DS13" s="22">
        <f t="shared" si="43"/>
        <v>0</v>
      </c>
    </row>
    <row r="14" spans="1:123" s="22" customFormat="1" ht="15.75" thickBot="1">
      <c r="A14" s="22" t="str">
        <f>UNESP!A14</f>
        <v>UNESP</v>
      </c>
      <c r="B14" s="22">
        <f>UNESP!B14</f>
        <v>12</v>
      </c>
      <c r="C14" s="22" t="str">
        <f>UNESP!C14</f>
        <v>SIMONE APARECIDA CAPELLINI</v>
      </c>
      <c r="D14" s="96"/>
      <c r="E14" s="22">
        <f>UNESP!E14</f>
        <v>0</v>
      </c>
      <c r="F14" s="22">
        <f>UNESP!F14</f>
        <v>0</v>
      </c>
      <c r="G14" s="22">
        <f>UNESP!G14</f>
        <v>0</v>
      </c>
      <c r="H14" s="22">
        <f>UNESP!H14</f>
        <v>0</v>
      </c>
      <c r="I14" s="22">
        <f>UNESP!I14</f>
        <v>0</v>
      </c>
      <c r="J14" s="22">
        <f>UNESP!J14</f>
        <v>0</v>
      </c>
      <c r="K14" s="22">
        <f>UNESP!K14</f>
        <v>0</v>
      </c>
      <c r="L14" s="22">
        <f>UNESP!L14</f>
        <v>0</v>
      </c>
      <c r="M14" s="22">
        <f>UNESP!M14</f>
        <v>0</v>
      </c>
      <c r="N14" s="22">
        <f>UNESP!N14</f>
        <v>0</v>
      </c>
      <c r="O14" s="22">
        <f>UNESP!O14</f>
        <v>0</v>
      </c>
      <c r="P14" s="22">
        <f>UNESP!P14</f>
        <v>0</v>
      </c>
      <c r="Q14" s="22">
        <f>UNESP!Q14</f>
        <v>0</v>
      </c>
      <c r="R14" s="22">
        <f>UNESP!R14</f>
        <v>0</v>
      </c>
      <c r="S14" s="22">
        <f>UNESP!S14</f>
        <v>0</v>
      </c>
      <c r="T14" s="96" t="str">
        <f>UNESP!T14</f>
        <v>P</v>
      </c>
      <c r="U14" s="22">
        <f>UNESP!U14</f>
        <v>0</v>
      </c>
      <c r="V14" s="22">
        <f>UNESP!V14</f>
        <v>3</v>
      </c>
      <c r="W14" s="22">
        <f>UNESP!W14</f>
        <v>6</v>
      </c>
      <c r="X14" s="22">
        <f>UNESP!X14</f>
        <v>3</v>
      </c>
      <c r="Y14" s="22">
        <f>UNESP!Y14</f>
        <v>0</v>
      </c>
      <c r="Z14" s="22">
        <f>UNESP!Z14</f>
        <v>0</v>
      </c>
      <c r="AA14" s="22">
        <f>UNESP!AA14</f>
        <v>1</v>
      </c>
      <c r="AB14" s="22">
        <f>UNESP!AB14</f>
        <v>0</v>
      </c>
      <c r="AC14" s="22">
        <f>UNESP!AC14</f>
        <v>0</v>
      </c>
      <c r="AD14" s="22">
        <f>UNESP!AD14</f>
        <v>0</v>
      </c>
      <c r="AE14" s="22">
        <f>UNESP!AE14</f>
        <v>0</v>
      </c>
      <c r="AF14" s="22">
        <f>UNESP!AF14</f>
        <v>0</v>
      </c>
      <c r="AG14" s="22">
        <f>UNESP!AG14</f>
        <v>0</v>
      </c>
      <c r="AH14" s="22">
        <f>UNESP!AH14</f>
        <v>11</v>
      </c>
      <c r="AI14" s="22">
        <f>UNESP!AI14</f>
        <v>0</v>
      </c>
      <c r="AJ14" s="48"/>
      <c r="AK14" s="90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19"/>
        <v>1</v>
      </c>
      <c r="BA14" s="28">
        <f t="shared" si="0"/>
        <v>0</v>
      </c>
      <c r="BB14" s="29">
        <f t="shared" si="0"/>
        <v>3</v>
      </c>
      <c r="BC14" s="29">
        <f t="shared" si="20"/>
        <v>3</v>
      </c>
      <c r="BD14" s="29">
        <f t="shared" si="1"/>
        <v>6</v>
      </c>
      <c r="BE14" s="29">
        <f t="shared" si="21"/>
        <v>9</v>
      </c>
      <c r="BF14" s="29">
        <f t="shared" si="2"/>
        <v>3</v>
      </c>
      <c r="BG14" s="29">
        <f t="shared" si="22"/>
        <v>12</v>
      </c>
      <c r="BH14" s="29">
        <f t="shared" si="3"/>
        <v>0</v>
      </c>
      <c r="BI14" s="29">
        <f t="shared" si="3"/>
        <v>0</v>
      </c>
      <c r="BJ14" s="29">
        <f t="shared" si="3"/>
        <v>1</v>
      </c>
      <c r="BK14" s="29">
        <f t="shared" si="23"/>
        <v>0</v>
      </c>
      <c r="BL14" s="29">
        <f t="shared" si="23"/>
        <v>0</v>
      </c>
      <c r="BM14" s="29">
        <f t="shared" si="24"/>
        <v>0</v>
      </c>
      <c r="BN14" s="29">
        <f t="shared" si="4"/>
        <v>0</v>
      </c>
      <c r="BO14" s="29">
        <f t="shared" si="4"/>
        <v>0</v>
      </c>
      <c r="BP14" s="29">
        <f t="shared" si="25"/>
        <v>0</v>
      </c>
      <c r="BQ14" s="29">
        <f t="shared" si="26"/>
        <v>0</v>
      </c>
      <c r="BR14" s="29">
        <f t="shared" si="26"/>
        <v>0</v>
      </c>
      <c r="BS14" s="29">
        <f t="shared" si="27"/>
        <v>0</v>
      </c>
      <c r="BT14" s="29">
        <f t="shared" si="5"/>
        <v>11</v>
      </c>
      <c r="BU14" s="30">
        <f t="shared" si="5"/>
        <v>0</v>
      </c>
      <c r="BV14" s="30">
        <f t="shared" si="28"/>
        <v>0</v>
      </c>
      <c r="BX14" s="28">
        <f t="shared" si="29"/>
        <v>720</v>
      </c>
      <c r="BY14" s="29">
        <f t="shared" si="30"/>
        <v>0</v>
      </c>
      <c r="BZ14" s="29">
        <f t="shared" si="31"/>
        <v>5</v>
      </c>
      <c r="CA14" s="29">
        <f t="shared" si="32"/>
        <v>0</v>
      </c>
      <c r="CB14" s="29">
        <f t="shared" si="33"/>
        <v>275</v>
      </c>
      <c r="CC14" s="30">
        <f t="shared" si="34"/>
        <v>1000</v>
      </c>
      <c r="CD14" s="122">
        <f t="shared" si="6"/>
        <v>926.66666666666663</v>
      </c>
      <c r="CE14" s="22">
        <f t="shared" si="35"/>
        <v>3</v>
      </c>
      <c r="CF14" s="122">
        <f t="shared" si="7"/>
        <v>906.66666666666663</v>
      </c>
      <c r="CG14" s="22">
        <f t="shared" si="36"/>
        <v>4</v>
      </c>
      <c r="CH14" s="122">
        <f t="shared" si="8"/>
        <v>886.66666666666663</v>
      </c>
      <c r="CI14" s="22">
        <f t="shared" si="37"/>
        <v>5</v>
      </c>
      <c r="CK14" s="22">
        <f t="shared" si="9"/>
        <v>1.7847900194542112</v>
      </c>
      <c r="CM14" s="22">
        <f t="shared" si="10"/>
        <v>0</v>
      </c>
      <c r="CN14" s="22">
        <f t="shared" si="11"/>
        <v>1.6949152542372881</v>
      </c>
      <c r="CO14" s="22">
        <f t="shared" si="12"/>
        <v>1.1152416356877324</v>
      </c>
      <c r="CP14" s="22">
        <f t="shared" si="13"/>
        <v>4.615384615384615</v>
      </c>
      <c r="CQ14" s="22">
        <f t="shared" si="14"/>
        <v>0</v>
      </c>
      <c r="CR14" s="22">
        <f t="shared" si="14"/>
        <v>0</v>
      </c>
      <c r="CS14" s="22">
        <f t="shared" si="14"/>
        <v>2.8571428571428572</v>
      </c>
      <c r="CT14" s="22">
        <f t="shared" si="14"/>
        <v>0</v>
      </c>
      <c r="CU14" s="22">
        <f t="shared" si="14"/>
        <v>0</v>
      </c>
      <c r="CV14" s="22">
        <f t="shared" si="15"/>
        <v>0</v>
      </c>
      <c r="CW14" s="22" t="e">
        <f t="shared" si="15"/>
        <v>#DIV/0!</v>
      </c>
      <c r="CX14" s="22" t="e">
        <f t="shared" si="15"/>
        <v>#DIV/0!</v>
      </c>
      <c r="CY14" s="22">
        <f t="shared" si="15"/>
        <v>0</v>
      </c>
      <c r="CZ14" s="22">
        <f t="shared" si="15"/>
        <v>0</v>
      </c>
      <c r="DA14" s="22">
        <f t="shared" si="16"/>
        <v>52.38095238095238</v>
      </c>
      <c r="DB14" s="22">
        <f t="shared" si="16"/>
        <v>0</v>
      </c>
      <c r="DC14" s="22">
        <f t="shared" si="16"/>
        <v>0</v>
      </c>
      <c r="DE14" s="22">
        <f t="shared" si="38"/>
        <v>0</v>
      </c>
      <c r="DF14" s="22">
        <f t="shared" si="38"/>
        <v>1</v>
      </c>
      <c r="DG14" s="22">
        <f t="shared" si="39"/>
        <v>1</v>
      </c>
      <c r="DH14" s="22">
        <f t="shared" si="40"/>
        <v>1</v>
      </c>
      <c r="DI14" s="22">
        <f t="shared" si="17"/>
        <v>0</v>
      </c>
      <c r="DJ14" s="22">
        <f t="shared" si="17"/>
        <v>0</v>
      </c>
      <c r="DK14" s="22">
        <f t="shared" si="17"/>
        <v>1</v>
      </c>
      <c r="DL14" s="22">
        <f t="shared" si="17"/>
        <v>0</v>
      </c>
      <c r="DM14" s="22">
        <f t="shared" si="17"/>
        <v>0</v>
      </c>
      <c r="DN14" s="22">
        <f t="shared" si="18"/>
        <v>0</v>
      </c>
      <c r="DO14" s="22">
        <f t="shared" si="41"/>
        <v>0</v>
      </c>
      <c r="DP14" s="22">
        <f t="shared" si="41"/>
        <v>0</v>
      </c>
      <c r="DQ14" s="22">
        <f t="shared" si="41"/>
        <v>0</v>
      </c>
      <c r="DR14" s="22">
        <f t="shared" si="42"/>
        <v>1</v>
      </c>
      <c r="DS14" s="22">
        <f t="shared" si="43"/>
        <v>0</v>
      </c>
    </row>
    <row r="15" spans="1:123" s="22" customFormat="1" ht="15.75" thickBot="1">
      <c r="A15" s="117" t="str">
        <f>UNIFESP!A3</f>
        <v>UNIFESP</v>
      </c>
      <c r="B15" s="117">
        <f>UNIFESP!B3</f>
        <v>1</v>
      </c>
      <c r="C15" s="117" t="str">
        <f>UNIFESP!C3</f>
        <v>ALDA CHRISTINA LOPES DE CARVALHO BORGES</v>
      </c>
      <c r="D15" s="96" t="str">
        <f>UNIFESP!D3</f>
        <v>P</v>
      </c>
      <c r="E15" s="117">
        <f>UNIFESP!E3</f>
        <v>0</v>
      </c>
      <c r="F15" s="117">
        <f>UNIFESP!F3</f>
        <v>0</v>
      </c>
      <c r="G15" s="117">
        <f>UNIFESP!G3</f>
        <v>0</v>
      </c>
      <c r="H15" s="117">
        <f>UNIFESP!H3</f>
        <v>0</v>
      </c>
      <c r="I15" s="117">
        <f>UNIFESP!I3</f>
        <v>0</v>
      </c>
      <c r="J15" s="117">
        <f>UNIFESP!J3</f>
        <v>0</v>
      </c>
      <c r="K15" s="117">
        <f>UNIFESP!K3</f>
        <v>0</v>
      </c>
      <c r="L15" s="117">
        <f>UNIFESP!L3</f>
        <v>0</v>
      </c>
      <c r="M15" s="117">
        <f>UNIFESP!M3</f>
        <v>0</v>
      </c>
      <c r="N15" s="117">
        <f>UNIFESP!N3</f>
        <v>0</v>
      </c>
      <c r="O15" s="117">
        <f>UNIFESP!O3</f>
        <v>0</v>
      </c>
      <c r="P15" s="117">
        <f>UNIFESP!P3</f>
        <v>0</v>
      </c>
      <c r="Q15" s="117">
        <f>UNIFESP!Q3</f>
        <v>0</v>
      </c>
      <c r="R15" s="117">
        <f>UNIFESP!R3</f>
        <v>0</v>
      </c>
      <c r="S15" s="117">
        <f>UNIFESP!S3</f>
        <v>0</v>
      </c>
      <c r="T15" s="96" t="str">
        <f>UNIFESP!T3</f>
        <v>c</v>
      </c>
      <c r="U15" s="117">
        <f>UNIFESP!U3</f>
        <v>0</v>
      </c>
      <c r="V15" s="117">
        <f>UNIFESP!V3</f>
        <v>0</v>
      </c>
      <c r="W15" s="117">
        <f>UNIFESP!W3</f>
        <v>0</v>
      </c>
      <c r="X15" s="117">
        <f>UNIFESP!X3</f>
        <v>0</v>
      </c>
      <c r="Y15" s="117">
        <f>UNIFESP!Y3</f>
        <v>0</v>
      </c>
      <c r="Z15" s="117">
        <f>UNIFESP!Z3</f>
        <v>0</v>
      </c>
      <c r="AA15" s="117">
        <f>UNIFESP!AA3</f>
        <v>0</v>
      </c>
      <c r="AB15" s="117">
        <f>UNIFESP!AB3</f>
        <v>0</v>
      </c>
      <c r="AC15" s="117">
        <f>UNIFESP!AC3</f>
        <v>0</v>
      </c>
      <c r="AD15" s="117">
        <f>UNIFESP!AD3</f>
        <v>0</v>
      </c>
      <c r="AE15" s="117">
        <f>UNIFESP!AE3</f>
        <v>0</v>
      </c>
      <c r="AF15" s="117">
        <f>UNIFESP!AF3</f>
        <v>0</v>
      </c>
      <c r="AG15" s="117">
        <f>UNIFESP!AG3</f>
        <v>0</v>
      </c>
      <c r="AH15" s="117">
        <f>UNIFESP!AH3</f>
        <v>0</v>
      </c>
      <c r="AI15" s="117">
        <f>UNIFESP!AI3</f>
        <v>0</v>
      </c>
      <c r="AJ15" s="48"/>
      <c r="AK15" s="90"/>
      <c r="AL15" s="31"/>
      <c r="AM15" s="31"/>
      <c r="AN15" s="25"/>
      <c r="AO15" s="25"/>
      <c r="AP15" s="25"/>
      <c r="AQ15" s="25"/>
      <c r="AR15" s="26"/>
      <c r="AS15" s="24"/>
      <c r="AT15" s="24"/>
      <c r="AU15" s="24"/>
      <c r="AV15" s="24"/>
      <c r="AW15" s="24"/>
      <c r="AX15" s="24"/>
      <c r="AY15" s="24"/>
      <c r="AZ15" s="27">
        <f t="shared" ref="AZ15:AZ78" si="44">COUNTIF(D15:AY15,"P")</f>
        <v>1</v>
      </c>
      <c r="BA15" s="28">
        <f t="shared" ref="BA15:BA78" si="45">SUM(E15,U15,AK15)</f>
        <v>0</v>
      </c>
      <c r="BB15" s="29">
        <f t="shared" ref="BB15:BB78" si="46">SUM(F15,V15,AL15)</f>
        <v>0</v>
      </c>
      <c r="BC15" s="29">
        <f t="shared" ref="BC15:BC78" si="47">SUM(BA15:BB15)</f>
        <v>0</v>
      </c>
      <c r="BD15" s="29">
        <f t="shared" ref="BD15:BD78" si="48">SUM(G15,W15,AM15)</f>
        <v>0</v>
      </c>
      <c r="BE15" s="29">
        <f t="shared" ref="BE15:BE78" si="49">SUM(BC15:BD15)</f>
        <v>0</v>
      </c>
      <c r="BF15" s="29">
        <f t="shared" ref="BF15:BF78" si="50">SUM(H15,X15,AN15)</f>
        <v>0</v>
      </c>
      <c r="BG15" s="29">
        <f t="shared" ref="BG15:BG78" si="51">BA15+BB15+BD15+BF15</f>
        <v>0</v>
      </c>
      <c r="BH15" s="29">
        <f t="shared" ref="BH15:BH78" si="52">SUM(I15,Y15,AO15)</f>
        <v>0</v>
      </c>
      <c r="BI15" s="29">
        <f t="shared" ref="BI15:BI78" si="53">SUM(J15,Z15,AP15)</f>
        <v>0</v>
      </c>
      <c r="BJ15" s="29">
        <f t="shared" ref="BJ15:BJ78" si="54">SUM(K15,AA15,AQ15)</f>
        <v>0</v>
      </c>
      <c r="BK15" s="29">
        <f t="shared" ref="BK15:BK78" si="55">SUM(AR15,AB15,L15)</f>
        <v>0</v>
      </c>
      <c r="BL15" s="29">
        <f t="shared" ref="BL15:BL78" si="56">SUM(AS15,AC15,M15)</f>
        <v>0</v>
      </c>
      <c r="BM15" s="29">
        <f t="shared" ref="BM15:BM78" si="57">SUM(BK15:BL15)</f>
        <v>0</v>
      </c>
      <c r="BN15" s="29">
        <f t="shared" ref="BN15:BN78" si="58">SUM(AT15,AD15,N15)</f>
        <v>0</v>
      </c>
      <c r="BO15" s="29">
        <f t="shared" ref="BO15:BO78" si="59">SUM(AU15,AE15,O15)</f>
        <v>0</v>
      </c>
      <c r="BP15" s="29">
        <f t="shared" ref="BP15:BP78" si="60">IF(BO15&gt;=3,3,BO15)</f>
        <v>0</v>
      </c>
      <c r="BQ15" s="29">
        <f t="shared" ref="BQ15:BQ78" si="61">SUM(AV15,AF15,P15)</f>
        <v>0</v>
      </c>
      <c r="BR15" s="29">
        <f t="shared" ref="BR15:BR78" si="62">SUM(AW15,AG15,Q15)</f>
        <v>0</v>
      </c>
      <c r="BS15" s="29">
        <f t="shared" ref="BS15:BS78" si="63">SUM(BQ15:BR15)</f>
        <v>0</v>
      </c>
      <c r="BT15" s="29">
        <f t="shared" ref="BT15:BT78" si="64">SUM(AX15,AH15,R15)</f>
        <v>0</v>
      </c>
      <c r="BU15" s="30">
        <f t="shared" ref="BU15:BU78" si="65">SUM(AY15,AI15,S15)</f>
        <v>0</v>
      </c>
      <c r="BV15" s="30">
        <f t="shared" ref="BV15:BV78" si="66">IF(BU15&gt;=3,3,BU15)</f>
        <v>0</v>
      </c>
      <c r="BX15" s="28">
        <f t="shared" ref="BX15:BX78" si="67">(BA15*100)+(BB15*80)+(BD15*60)+(BF15*40)+(BH15*20)</f>
        <v>0</v>
      </c>
      <c r="BY15" s="29">
        <f t="shared" ref="BY15:BY78" si="68">IF(BI15&gt;3,30,BI15*10)</f>
        <v>0</v>
      </c>
      <c r="BZ15" s="29">
        <f t="shared" ref="BZ15:BZ78" si="69">IF(BJ15&gt;3,15,BJ15*5)</f>
        <v>0</v>
      </c>
      <c r="CA15" s="29">
        <f t="shared" ref="CA15:CA78" si="70">(BK15*200)+(BL15*100)+(BN15*50)+(BP15*20)</f>
        <v>0</v>
      </c>
      <c r="CB15" s="29">
        <f t="shared" ref="CB15:CB78" si="71">(BQ15*100)+(BR15*50)+(BT15*25)+(BV15*10)</f>
        <v>0</v>
      </c>
      <c r="CC15" s="30">
        <f t="shared" si="34"/>
        <v>0</v>
      </c>
      <c r="CD15" s="122">
        <f t="shared" si="6"/>
        <v>-73.333333333333329</v>
      </c>
      <c r="CE15" s="22" t="str">
        <f t="shared" si="35"/>
        <v>NAO</v>
      </c>
      <c r="CF15" s="122">
        <f t="shared" si="7"/>
        <v>-93.333333333333329</v>
      </c>
      <c r="CG15" s="22" t="str">
        <f t="shared" si="36"/>
        <v>NAO</v>
      </c>
      <c r="CH15" s="122">
        <f t="shared" si="8"/>
        <v>-113.33333333333333</v>
      </c>
      <c r="CI15" s="22" t="str">
        <f t="shared" si="37"/>
        <v>NAO</v>
      </c>
      <c r="CK15" s="22">
        <f t="shared" ref="CK15:CK78" si="72">(CC15/(SUM($CC$3:$CC$145))*100)</f>
        <v>0</v>
      </c>
      <c r="CM15" s="22">
        <f t="shared" ref="CM15:CM78" si="73">BA15/(SUM(BA$3:BA$145)/100)</f>
        <v>0</v>
      </c>
      <c r="CN15" s="22">
        <f t="shared" ref="CN15:CN78" si="74">BB15/(SUM(BB$3:BB$145)/100)</f>
        <v>0</v>
      </c>
      <c r="CO15" s="22">
        <f t="shared" ref="CO15:CO78" si="75">BD15/(SUM(BD$3:BD$145)/100)</f>
        <v>0</v>
      </c>
      <c r="CP15" s="22">
        <f t="shared" ref="CP15:CP78" si="76">BF15/(SUM(BF$3:BF$145)/100)</f>
        <v>0</v>
      </c>
      <c r="CQ15" s="22">
        <f t="shared" ref="CQ15:CQ78" si="77">BH15/(SUM(BH$3:BH$145)/100)</f>
        <v>0</v>
      </c>
      <c r="CR15" s="22">
        <f t="shared" ref="CR15:CR78" si="78">BI15/(SUM(BI$3:BI$145)/100)</f>
        <v>0</v>
      </c>
      <c r="CS15" s="22">
        <f t="shared" ref="CS15:CS78" si="79">BJ15/(SUM(BJ$3:BJ$145)/100)</f>
        <v>0</v>
      </c>
      <c r="CT15" s="22">
        <f t="shared" ref="CT15:CT78" si="80">BK15/(SUM(BK$3:BK$145)/100)</f>
        <v>0</v>
      </c>
      <c r="CU15" s="22">
        <f t="shared" ref="CU15:CU78" si="81">BL15/(SUM(BL$3:BL$145)/100)</f>
        <v>0</v>
      </c>
      <c r="CV15" s="22">
        <f t="shared" ref="CV15:CV78" si="82">BN15/(SUM(BN$3:BN$145)/100)</f>
        <v>0</v>
      </c>
      <c r="CW15" s="22" t="e">
        <f t="shared" ref="CW15:CW78" si="83">BO15/(SUM(BO$3:BO$145)/100)</f>
        <v>#DIV/0!</v>
      </c>
      <c r="CX15" s="22" t="e">
        <f t="shared" ref="CX15:CX78" si="84">BP15/(SUM(BP$3:BP$145)/100)</f>
        <v>#DIV/0!</v>
      </c>
      <c r="CY15" s="22">
        <f t="shared" ref="CY15:CY78" si="85">BQ15/(SUM(BQ$3:BQ$145)/100)</f>
        <v>0</v>
      </c>
      <c r="CZ15" s="22">
        <f t="shared" ref="CZ15:CZ78" si="86">BR15/(SUM(BR$3:BR$145)/100)</f>
        <v>0</v>
      </c>
      <c r="DA15" s="22">
        <f t="shared" ref="DA15:DA78" si="87">BT15/(SUM(BT$3:BT$145)/100)</f>
        <v>0</v>
      </c>
      <c r="DB15" s="22">
        <f t="shared" ref="DB15:DB78" si="88">BU15/(SUM(BU$3:BU$145)/100)</f>
        <v>0</v>
      </c>
      <c r="DC15" s="22">
        <f t="shared" ref="DC15:DC78" si="89">BV15/(SUM(BV$3:BV$145)/100)</f>
        <v>0</v>
      </c>
      <c r="DE15" s="22">
        <f t="shared" ref="DE15:DE78" si="90">COUNTIF(BA15,"&lt;&gt;0")</f>
        <v>0</v>
      </c>
      <c r="DF15" s="22">
        <f t="shared" ref="DF15:DF78" si="91">COUNTIF(BB15,"&lt;&gt;0")</f>
        <v>0</v>
      </c>
      <c r="DG15" s="22">
        <f t="shared" ref="DG15:DG78" si="92">COUNTIF(BD15,"&lt;&gt;0")</f>
        <v>0</v>
      </c>
      <c r="DH15" s="22">
        <f t="shared" ref="DH15:DH78" si="93">COUNTIF(BF15,"&lt;&gt;0")</f>
        <v>0</v>
      </c>
      <c r="DI15" s="22">
        <f t="shared" ref="DI15:DI78" si="94">COUNTIF(BH15,"&lt;&gt;0")</f>
        <v>0</v>
      </c>
      <c r="DJ15" s="22">
        <f t="shared" ref="DJ15:DJ78" si="95">COUNTIF(BI15,"&lt;&gt;0")</f>
        <v>0</v>
      </c>
      <c r="DK15" s="22">
        <f t="shared" ref="DK15:DK78" si="96">COUNTIF(BJ15,"&lt;&gt;0")</f>
        <v>0</v>
      </c>
      <c r="DL15" s="22">
        <f t="shared" ref="DL15:DL78" si="97">COUNTIF(BK15,"&lt;&gt;0")</f>
        <v>0</v>
      </c>
      <c r="DM15" s="22">
        <f t="shared" ref="DM15:DM78" si="98">COUNTIF(BL15,"&lt;&gt;0")</f>
        <v>0</v>
      </c>
      <c r="DN15" s="22">
        <f t="shared" ref="DN15:DN78" si="99">COUNTIF(BN15,"&lt;&gt;0")</f>
        <v>0</v>
      </c>
      <c r="DO15" s="22">
        <f t="shared" ref="DO15:DO78" si="100">COUNTIF(BP15,"&lt;&gt;0")</f>
        <v>0</v>
      </c>
      <c r="DP15" s="22">
        <f t="shared" ref="DP15:DP78" si="101">COUNTIF(BQ15,"&lt;&gt;0")</f>
        <v>0</v>
      </c>
      <c r="DQ15" s="22">
        <f t="shared" ref="DQ15:DQ78" si="102">COUNTIF(BR15,"&lt;&gt;0")</f>
        <v>0</v>
      </c>
    </row>
    <row r="16" spans="1:123" s="22" customFormat="1" ht="15.75" thickBot="1">
      <c r="A16" s="117" t="str">
        <f>UNIFESP!A4</f>
        <v>UNIFESP</v>
      </c>
      <c r="B16" s="117">
        <f>UNIFESP!B4</f>
        <v>2</v>
      </c>
      <c r="C16" s="117" t="str">
        <f>UNIFESP!C4</f>
        <v>ANA MARIA SCHIEFER</v>
      </c>
      <c r="D16" s="96" t="str">
        <f>UNIFESP!D4</f>
        <v>C</v>
      </c>
      <c r="E16" s="117">
        <f>UNIFESP!E4</f>
        <v>0</v>
      </c>
      <c r="F16" s="117">
        <f>UNIFESP!F4</f>
        <v>0</v>
      </c>
      <c r="G16" s="117">
        <f>UNIFESP!G4</f>
        <v>0</v>
      </c>
      <c r="H16" s="117">
        <f>UNIFESP!H4</f>
        <v>0</v>
      </c>
      <c r="I16" s="117">
        <f>UNIFESP!I4</f>
        <v>0</v>
      </c>
      <c r="J16" s="117">
        <f>UNIFESP!J4</f>
        <v>0</v>
      </c>
      <c r="K16" s="117">
        <f>UNIFESP!K4</f>
        <v>0</v>
      </c>
      <c r="L16" s="117">
        <f>UNIFESP!L4</f>
        <v>0</v>
      </c>
      <c r="M16" s="117">
        <f>UNIFESP!M4</f>
        <v>0</v>
      </c>
      <c r="N16" s="117">
        <f>UNIFESP!N4</f>
        <v>0</v>
      </c>
      <c r="O16" s="117">
        <f>UNIFESP!O4</f>
        <v>0</v>
      </c>
      <c r="P16" s="117">
        <f>UNIFESP!P4</f>
        <v>0</v>
      </c>
      <c r="Q16" s="117">
        <f>UNIFESP!Q4</f>
        <v>0</v>
      </c>
      <c r="R16" s="117">
        <f>UNIFESP!R4</f>
        <v>0</v>
      </c>
      <c r="S16" s="117">
        <f>UNIFESP!S4</f>
        <v>0</v>
      </c>
      <c r="T16" s="96" t="str">
        <f>UNIFESP!T4</f>
        <v>c</v>
      </c>
      <c r="U16" s="117">
        <f>UNIFESP!U4</f>
        <v>0</v>
      </c>
      <c r="V16" s="117">
        <f>UNIFESP!V4</f>
        <v>0</v>
      </c>
      <c r="W16" s="117">
        <f>UNIFESP!W4</f>
        <v>0</v>
      </c>
      <c r="X16" s="117">
        <f>UNIFESP!X4</f>
        <v>0</v>
      </c>
      <c r="Y16" s="117">
        <f>UNIFESP!Y4</f>
        <v>0</v>
      </c>
      <c r="Z16" s="117">
        <f>UNIFESP!Z4</f>
        <v>0</v>
      </c>
      <c r="AA16" s="117">
        <f>UNIFESP!AA4</f>
        <v>0</v>
      </c>
      <c r="AB16" s="117">
        <f>UNIFESP!AB4</f>
        <v>0</v>
      </c>
      <c r="AC16" s="117">
        <f>UNIFESP!AC4</f>
        <v>0</v>
      </c>
      <c r="AD16" s="117">
        <f>UNIFESP!AD4</f>
        <v>0</v>
      </c>
      <c r="AE16" s="117">
        <f>UNIFESP!AE4</f>
        <v>0</v>
      </c>
      <c r="AF16" s="117">
        <f>UNIFESP!AF4</f>
        <v>0</v>
      </c>
      <c r="AG16" s="117">
        <f>UNIFESP!AG4</f>
        <v>0</v>
      </c>
      <c r="AH16" s="117">
        <f>UNIFESP!AH4</f>
        <v>0</v>
      </c>
      <c r="AI16" s="117">
        <f>UNIFESP!AI4</f>
        <v>0</v>
      </c>
      <c r="AJ16" s="48"/>
      <c r="AK16" s="90"/>
      <c r="AL16" s="31"/>
      <c r="AM16" s="31"/>
      <c r="AN16" s="25"/>
      <c r="AO16" s="25"/>
      <c r="AP16" s="25"/>
      <c r="AQ16" s="25"/>
      <c r="AR16" s="26"/>
      <c r="AS16" s="24"/>
      <c r="AT16" s="24"/>
      <c r="AU16" s="24"/>
      <c r="AV16" s="24"/>
      <c r="AW16" s="24"/>
      <c r="AX16" s="24"/>
      <c r="AY16" s="24"/>
      <c r="AZ16" s="27">
        <f t="shared" si="44"/>
        <v>0</v>
      </c>
      <c r="BA16" s="28">
        <f t="shared" si="45"/>
        <v>0</v>
      </c>
      <c r="BB16" s="29">
        <f t="shared" si="46"/>
        <v>0</v>
      </c>
      <c r="BC16" s="29">
        <f t="shared" si="47"/>
        <v>0</v>
      </c>
      <c r="BD16" s="29">
        <f t="shared" si="48"/>
        <v>0</v>
      </c>
      <c r="BE16" s="29">
        <f t="shared" si="49"/>
        <v>0</v>
      </c>
      <c r="BF16" s="29">
        <f t="shared" si="50"/>
        <v>0</v>
      </c>
      <c r="BG16" s="29">
        <f t="shared" si="51"/>
        <v>0</v>
      </c>
      <c r="BH16" s="29">
        <f t="shared" si="52"/>
        <v>0</v>
      </c>
      <c r="BI16" s="29">
        <f t="shared" si="53"/>
        <v>0</v>
      </c>
      <c r="BJ16" s="29">
        <f t="shared" si="54"/>
        <v>0</v>
      </c>
      <c r="BK16" s="29">
        <f t="shared" si="55"/>
        <v>0</v>
      </c>
      <c r="BL16" s="29">
        <f t="shared" si="56"/>
        <v>0</v>
      </c>
      <c r="BM16" s="29">
        <f t="shared" si="57"/>
        <v>0</v>
      </c>
      <c r="BN16" s="29">
        <f t="shared" si="58"/>
        <v>0</v>
      </c>
      <c r="BO16" s="29">
        <f t="shared" si="59"/>
        <v>0</v>
      </c>
      <c r="BP16" s="29">
        <f t="shared" si="60"/>
        <v>0</v>
      </c>
      <c r="BQ16" s="29">
        <f t="shared" si="61"/>
        <v>0</v>
      </c>
      <c r="BR16" s="29">
        <f t="shared" si="62"/>
        <v>0</v>
      </c>
      <c r="BS16" s="29">
        <f t="shared" si="63"/>
        <v>0</v>
      </c>
      <c r="BT16" s="29">
        <f t="shared" si="64"/>
        <v>0</v>
      </c>
      <c r="BU16" s="30">
        <f t="shared" si="65"/>
        <v>0</v>
      </c>
      <c r="BV16" s="30">
        <f t="shared" si="66"/>
        <v>0</v>
      </c>
      <c r="BX16" s="28">
        <f t="shared" si="67"/>
        <v>0</v>
      </c>
      <c r="BY16" s="29">
        <f t="shared" si="68"/>
        <v>0</v>
      </c>
      <c r="BZ16" s="29">
        <f t="shared" si="69"/>
        <v>0</v>
      </c>
      <c r="CA16" s="29">
        <f t="shared" si="70"/>
        <v>0</v>
      </c>
      <c r="CB16" s="29">
        <f t="shared" si="71"/>
        <v>0</v>
      </c>
      <c r="CC16" s="30" t="str">
        <f t="shared" si="34"/>
        <v/>
      </c>
      <c r="CD16" s="122" t="e">
        <f t="shared" si="6"/>
        <v>#VALUE!</v>
      </c>
      <c r="CE16" s="22" t="str">
        <f t="shared" si="35"/>
        <v xml:space="preserve"> </v>
      </c>
      <c r="CF16" s="122" t="e">
        <f t="shared" si="7"/>
        <v>#VALUE!</v>
      </c>
      <c r="CG16" s="22" t="str">
        <f t="shared" si="36"/>
        <v xml:space="preserve"> </v>
      </c>
      <c r="CH16" s="122" t="e">
        <f t="shared" si="8"/>
        <v>#VALUE!</v>
      </c>
      <c r="CI16" s="22" t="str">
        <f t="shared" si="37"/>
        <v xml:space="preserve"> </v>
      </c>
      <c r="CK16" s="22" t="e">
        <f t="shared" si="72"/>
        <v>#VALUE!</v>
      </c>
      <c r="CM16" s="22">
        <f t="shared" si="73"/>
        <v>0</v>
      </c>
      <c r="CN16" s="22">
        <f t="shared" si="74"/>
        <v>0</v>
      </c>
      <c r="CO16" s="22">
        <f t="shared" si="75"/>
        <v>0</v>
      </c>
      <c r="CP16" s="22">
        <f t="shared" si="76"/>
        <v>0</v>
      </c>
      <c r="CQ16" s="22">
        <f t="shared" si="77"/>
        <v>0</v>
      </c>
      <c r="CR16" s="22">
        <f t="shared" si="78"/>
        <v>0</v>
      </c>
      <c r="CS16" s="22">
        <f t="shared" si="79"/>
        <v>0</v>
      </c>
      <c r="CT16" s="22">
        <f t="shared" si="80"/>
        <v>0</v>
      </c>
      <c r="CU16" s="22">
        <f t="shared" si="81"/>
        <v>0</v>
      </c>
      <c r="CV16" s="22">
        <f t="shared" si="82"/>
        <v>0</v>
      </c>
      <c r="CW16" s="22" t="e">
        <f t="shared" si="83"/>
        <v>#DIV/0!</v>
      </c>
      <c r="CX16" s="22" t="e">
        <f t="shared" si="84"/>
        <v>#DIV/0!</v>
      </c>
      <c r="CY16" s="22">
        <f t="shared" si="85"/>
        <v>0</v>
      </c>
      <c r="CZ16" s="22">
        <f t="shared" si="86"/>
        <v>0</v>
      </c>
      <c r="DA16" s="22">
        <f t="shared" si="87"/>
        <v>0</v>
      </c>
      <c r="DB16" s="22">
        <f t="shared" si="88"/>
        <v>0</v>
      </c>
      <c r="DC16" s="22">
        <f t="shared" si="89"/>
        <v>0</v>
      </c>
      <c r="DE16" s="22">
        <f t="shared" si="90"/>
        <v>0</v>
      </c>
      <c r="DF16" s="22">
        <f t="shared" si="91"/>
        <v>0</v>
      </c>
      <c r="DG16" s="22">
        <f t="shared" si="92"/>
        <v>0</v>
      </c>
      <c r="DH16" s="22">
        <f t="shared" si="93"/>
        <v>0</v>
      </c>
      <c r="DI16" s="22">
        <f t="shared" si="94"/>
        <v>0</v>
      </c>
      <c r="DJ16" s="22">
        <f t="shared" si="95"/>
        <v>0</v>
      </c>
      <c r="DK16" s="22">
        <f t="shared" si="96"/>
        <v>0</v>
      </c>
      <c r="DL16" s="22">
        <f t="shared" si="97"/>
        <v>0</v>
      </c>
      <c r="DM16" s="22">
        <f t="shared" si="98"/>
        <v>0</v>
      </c>
      <c r="DN16" s="22">
        <f t="shared" si="99"/>
        <v>0</v>
      </c>
      <c r="DO16" s="22">
        <f t="shared" si="100"/>
        <v>0</v>
      </c>
      <c r="DP16" s="22">
        <f t="shared" si="101"/>
        <v>0</v>
      </c>
      <c r="DQ16" s="22">
        <f t="shared" si="102"/>
        <v>0</v>
      </c>
    </row>
    <row r="17" spans="1:121" s="22" customFormat="1" ht="15.75" thickBot="1">
      <c r="A17" s="117" t="str">
        <f>UNIFESP!A5</f>
        <v>UNIFESP</v>
      </c>
      <c r="B17" s="117">
        <f>UNIFESP!B5</f>
        <v>3</v>
      </c>
      <c r="C17" s="117" t="str">
        <f>UNIFESP!C5</f>
        <v>BARBARA NIEGIA GARCIA DE GOULART</v>
      </c>
      <c r="D17" s="96" t="str">
        <f>UNIFESP!D5</f>
        <v>C</v>
      </c>
      <c r="E17" s="117">
        <f>UNIFESP!E5</f>
        <v>0</v>
      </c>
      <c r="F17" s="117">
        <f>UNIFESP!F5</f>
        <v>0</v>
      </c>
      <c r="G17" s="117">
        <f>UNIFESP!G5</f>
        <v>0</v>
      </c>
      <c r="H17" s="117">
        <f>UNIFESP!H5</f>
        <v>0</v>
      </c>
      <c r="I17" s="117">
        <f>UNIFESP!I5</f>
        <v>0</v>
      </c>
      <c r="J17" s="117">
        <f>UNIFESP!J5</f>
        <v>0</v>
      </c>
      <c r="K17" s="117">
        <f>UNIFESP!K5</f>
        <v>0</v>
      </c>
      <c r="L17" s="117">
        <f>UNIFESP!L5</f>
        <v>0</v>
      </c>
      <c r="M17" s="117">
        <f>UNIFESP!M5</f>
        <v>0</v>
      </c>
      <c r="N17" s="117">
        <f>UNIFESP!N5</f>
        <v>0</v>
      </c>
      <c r="O17" s="117">
        <f>UNIFESP!O5</f>
        <v>0</v>
      </c>
      <c r="P17" s="117">
        <f>UNIFESP!P5</f>
        <v>0</v>
      </c>
      <c r="Q17" s="117">
        <f>UNIFESP!Q5</f>
        <v>0</v>
      </c>
      <c r="R17" s="117">
        <f>UNIFESP!R5</f>
        <v>0</v>
      </c>
      <c r="S17" s="117">
        <f>UNIFESP!S5</f>
        <v>0</v>
      </c>
      <c r="T17" s="96" t="str">
        <f>UNIFESP!T5</f>
        <v>c</v>
      </c>
      <c r="U17" s="117">
        <f>UNIFESP!U5</f>
        <v>0</v>
      </c>
      <c r="V17" s="117">
        <f>UNIFESP!V5</f>
        <v>0</v>
      </c>
      <c r="W17" s="117">
        <f>UNIFESP!W5</f>
        <v>0</v>
      </c>
      <c r="X17" s="117">
        <f>UNIFESP!X5</f>
        <v>0</v>
      </c>
      <c r="Y17" s="117">
        <f>UNIFESP!Y5</f>
        <v>0</v>
      </c>
      <c r="Z17" s="117">
        <f>UNIFESP!Z5</f>
        <v>0</v>
      </c>
      <c r="AA17" s="117">
        <f>UNIFESP!AA5</f>
        <v>0</v>
      </c>
      <c r="AB17" s="117">
        <f>UNIFESP!AB5</f>
        <v>0</v>
      </c>
      <c r="AC17" s="117">
        <f>UNIFESP!AC5</f>
        <v>0</v>
      </c>
      <c r="AD17" s="117">
        <f>UNIFESP!AD5</f>
        <v>0</v>
      </c>
      <c r="AE17" s="117">
        <f>UNIFESP!AE5</f>
        <v>0</v>
      </c>
      <c r="AF17" s="117">
        <f>UNIFESP!AF5</f>
        <v>0</v>
      </c>
      <c r="AG17" s="117">
        <f>UNIFESP!AG5</f>
        <v>0</v>
      </c>
      <c r="AH17" s="117">
        <f>UNIFESP!AH5</f>
        <v>0</v>
      </c>
      <c r="AI17" s="117">
        <f>UNIFESP!AI5</f>
        <v>0</v>
      </c>
      <c r="AJ17" s="48"/>
      <c r="AK17" s="90"/>
      <c r="AL17" s="31"/>
      <c r="AM17" s="31"/>
      <c r="AN17" s="25"/>
      <c r="AO17" s="25"/>
      <c r="AP17" s="25"/>
      <c r="AQ17" s="25"/>
      <c r="AR17" s="26"/>
      <c r="AS17" s="24"/>
      <c r="AT17" s="24"/>
      <c r="AU17" s="24"/>
      <c r="AV17" s="24"/>
      <c r="AW17" s="24"/>
      <c r="AX17" s="24"/>
      <c r="AY17" s="24"/>
      <c r="AZ17" s="27">
        <f t="shared" si="44"/>
        <v>0</v>
      </c>
      <c r="BA17" s="28">
        <f t="shared" si="45"/>
        <v>0</v>
      </c>
      <c r="BB17" s="29">
        <f t="shared" si="46"/>
        <v>0</v>
      </c>
      <c r="BC17" s="29">
        <f t="shared" si="47"/>
        <v>0</v>
      </c>
      <c r="BD17" s="29">
        <f t="shared" si="48"/>
        <v>0</v>
      </c>
      <c r="BE17" s="29">
        <f t="shared" si="49"/>
        <v>0</v>
      </c>
      <c r="BF17" s="29">
        <f t="shared" si="50"/>
        <v>0</v>
      </c>
      <c r="BG17" s="29">
        <f t="shared" si="51"/>
        <v>0</v>
      </c>
      <c r="BH17" s="29">
        <f t="shared" si="52"/>
        <v>0</v>
      </c>
      <c r="BI17" s="29">
        <f t="shared" si="53"/>
        <v>0</v>
      </c>
      <c r="BJ17" s="29">
        <f t="shared" si="54"/>
        <v>0</v>
      </c>
      <c r="BK17" s="29">
        <f t="shared" si="55"/>
        <v>0</v>
      </c>
      <c r="BL17" s="29">
        <f t="shared" si="56"/>
        <v>0</v>
      </c>
      <c r="BM17" s="29">
        <f t="shared" si="57"/>
        <v>0</v>
      </c>
      <c r="BN17" s="29">
        <f t="shared" si="58"/>
        <v>0</v>
      </c>
      <c r="BO17" s="29">
        <f t="shared" si="59"/>
        <v>0</v>
      </c>
      <c r="BP17" s="29">
        <f t="shared" si="60"/>
        <v>0</v>
      </c>
      <c r="BQ17" s="29">
        <f t="shared" si="61"/>
        <v>0</v>
      </c>
      <c r="BR17" s="29">
        <f t="shared" si="62"/>
        <v>0</v>
      </c>
      <c r="BS17" s="29">
        <f t="shared" si="63"/>
        <v>0</v>
      </c>
      <c r="BT17" s="29">
        <f t="shared" si="64"/>
        <v>0</v>
      </c>
      <c r="BU17" s="30">
        <f t="shared" si="65"/>
        <v>0</v>
      </c>
      <c r="BV17" s="30">
        <f t="shared" si="66"/>
        <v>0</v>
      </c>
      <c r="BX17" s="28">
        <f t="shared" si="67"/>
        <v>0</v>
      </c>
      <c r="BY17" s="29">
        <f t="shared" si="68"/>
        <v>0</v>
      </c>
      <c r="BZ17" s="29">
        <f t="shared" si="69"/>
        <v>0</v>
      </c>
      <c r="CA17" s="29">
        <f t="shared" si="70"/>
        <v>0</v>
      </c>
      <c r="CB17" s="29">
        <f t="shared" si="71"/>
        <v>0</v>
      </c>
      <c r="CC17" s="30" t="str">
        <f t="shared" si="34"/>
        <v/>
      </c>
      <c r="CD17" s="122" t="e">
        <f t="shared" si="6"/>
        <v>#VALUE!</v>
      </c>
      <c r="CE17" s="22" t="str">
        <f t="shared" si="35"/>
        <v xml:space="preserve"> </v>
      </c>
      <c r="CF17" s="122" t="e">
        <f t="shared" si="7"/>
        <v>#VALUE!</v>
      </c>
      <c r="CG17" s="22" t="str">
        <f t="shared" si="36"/>
        <v xml:space="preserve"> </v>
      </c>
      <c r="CH17" s="122" t="e">
        <f t="shared" si="8"/>
        <v>#VALUE!</v>
      </c>
      <c r="CI17" s="22" t="str">
        <f t="shared" si="37"/>
        <v xml:space="preserve"> </v>
      </c>
      <c r="CK17" s="22" t="e">
        <f t="shared" si="72"/>
        <v>#VALUE!</v>
      </c>
      <c r="CM17" s="22">
        <f t="shared" si="73"/>
        <v>0</v>
      </c>
      <c r="CN17" s="22">
        <f t="shared" si="74"/>
        <v>0</v>
      </c>
      <c r="CO17" s="22">
        <f t="shared" si="75"/>
        <v>0</v>
      </c>
      <c r="CP17" s="22">
        <f t="shared" si="76"/>
        <v>0</v>
      </c>
      <c r="CQ17" s="22">
        <f t="shared" si="77"/>
        <v>0</v>
      </c>
      <c r="CR17" s="22">
        <f t="shared" si="78"/>
        <v>0</v>
      </c>
      <c r="CS17" s="22">
        <f t="shared" si="79"/>
        <v>0</v>
      </c>
      <c r="CT17" s="22">
        <f t="shared" si="80"/>
        <v>0</v>
      </c>
      <c r="CU17" s="22">
        <f t="shared" si="81"/>
        <v>0</v>
      </c>
      <c r="CV17" s="22">
        <f t="shared" si="82"/>
        <v>0</v>
      </c>
      <c r="CW17" s="22" t="e">
        <f t="shared" si="83"/>
        <v>#DIV/0!</v>
      </c>
      <c r="CX17" s="22" t="e">
        <f t="shared" si="84"/>
        <v>#DIV/0!</v>
      </c>
      <c r="CY17" s="22">
        <f t="shared" si="85"/>
        <v>0</v>
      </c>
      <c r="CZ17" s="22">
        <f t="shared" si="86"/>
        <v>0</v>
      </c>
      <c r="DA17" s="22">
        <f t="shared" si="87"/>
        <v>0</v>
      </c>
      <c r="DB17" s="22">
        <f t="shared" si="88"/>
        <v>0</v>
      </c>
      <c r="DC17" s="22">
        <f t="shared" si="89"/>
        <v>0</v>
      </c>
      <c r="DE17" s="22">
        <f t="shared" si="90"/>
        <v>0</v>
      </c>
      <c r="DF17" s="22">
        <f t="shared" si="91"/>
        <v>0</v>
      </c>
      <c r="DG17" s="22">
        <f t="shared" si="92"/>
        <v>0</v>
      </c>
      <c r="DH17" s="22">
        <f t="shared" si="93"/>
        <v>0</v>
      </c>
      <c r="DI17" s="22">
        <f t="shared" si="94"/>
        <v>0</v>
      </c>
      <c r="DJ17" s="22">
        <f t="shared" si="95"/>
        <v>0</v>
      </c>
      <c r="DK17" s="22">
        <f t="shared" si="96"/>
        <v>0</v>
      </c>
      <c r="DL17" s="22">
        <f t="shared" si="97"/>
        <v>0</v>
      </c>
      <c r="DM17" s="22">
        <f t="shared" si="98"/>
        <v>0</v>
      </c>
      <c r="DN17" s="22">
        <f t="shared" si="99"/>
        <v>0</v>
      </c>
      <c r="DO17" s="22">
        <f t="shared" si="100"/>
        <v>0</v>
      </c>
      <c r="DP17" s="22">
        <f t="shared" si="101"/>
        <v>0</v>
      </c>
      <c r="DQ17" s="22">
        <f t="shared" si="102"/>
        <v>0</v>
      </c>
    </row>
    <row r="18" spans="1:121" s="22" customFormat="1" ht="15.75" thickBot="1">
      <c r="A18" s="117" t="str">
        <f>UNIFESP!A6</f>
        <v>UNIFESP</v>
      </c>
      <c r="B18" s="117">
        <f>UNIFESP!B6</f>
        <v>4</v>
      </c>
      <c r="C18" s="117" t="str">
        <f>UNIFESP!C6</f>
        <v>BRASILIA MARIA CHIARI</v>
      </c>
      <c r="D18" s="96" t="str">
        <f>UNIFESP!D6</f>
        <v>P</v>
      </c>
      <c r="E18" s="117">
        <f>UNIFESP!E6</f>
        <v>0</v>
      </c>
      <c r="F18" s="117">
        <f>UNIFESP!F6</f>
        <v>2</v>
      </c>
      <c r="G18" s="117">
        <f>UNIFESP!G6</f>
        <v>8</v>
      </c>
      <c r="H18" s="117">
        <f>UNIFESP!H6</f>
        <v>2</v>
      </c>
      <c r="I18" s="117">
        <f>UNIFESP!I6</f>
        <v>0</v>
      </c>
      <c r="J18" s="117">
        <f>UNIFESP!J6</f>
        <v>0</v>
      </c>
      <c r="K18" s="117">
        <f>UNIFESP!K6</f>
        <v>0</v>
      </c>
      <c r="L18" s="117">
        <f>UNIFESP!L6</f>
        <v>0</v>
      </c>
      <c r="M18" s="117">
        <f>UNIFESP!M6</f>
        <v>0</v>
      </c>
      <c r="N18" s="117">
        <f>UNIFESP!N6</f>
        <v>0</v>
      </c>
      <c r="O18" s="117">
        <f>UNIFESP!O6</f>
        <v>0</v>
      </c>
      <c r="P18" s="117">
        <f>UNIFESP!P6</f>
        <v>0</v>
      </c>
      <c r="Q18" s="117">
        <f>UNIFESP!Q6</f>
        <v>0</v>
      </c>
      <c r="R18" s="117">
        <f>UNIFESP!R6</f>
        <v>0</v>
      </c>
      <c r="S18" s="117">
        <f>UNIFESP!S6</f>
        <v>0</v>
      </c>
      <c r="T18" s="96" t="str">
        <f>UNIFESP!T6</f>
        <v>p</v>
      </c>
      <c r="U18" s="117">
        <f>UNIFESP!U6</f>
        <v>0</v>
      </c>
      <c r="V18" s="117">
        <f>UNIFESP!V6</f>
        <v>3</v>
      </c>
      <c r="W18" s="117">
        <f>UNIFESP!W6</f>
        <v>3</v>
      </c>
      <c r="X18" s="117">
        <f>UNIFESP!X6</f>
        <v>2</v>
      </c>
      <c r="Y18" s="117">
        <f>UNIFESP!Y6</f>
        <v>0</v>
      </c>
      <c r="Z18" s="117">
        <f>UNIFESP!Z6</f>
        <v>0</v>
      </c>
      <c r="AA18" s="117">
        <f>UNIFESP!AA6</f>
        <v>0</v>
      </c>
      <c r="AB18" s="117">
        <f>UNIFESP!AB6</f>
        <v>0</v>
      </c>
      <c r="AC18" s="117">
        <f>UNIFESP!AC6</f>
        <v>0</v>
      </c>
      <c r="AD18" s="117">
        <f>UNIFESP!AD6</f>
        <v>0</v>
      </c>
      <c r="AE18" s="117">
        <f>UNIFESP!AE6</f>
        <v>0</v>
      </c>
      <c r="AF18" s="117">
        <f>UNIFESP!AF6</f>
        <v>0</v>
      </c>
      <c r="AG18" s="117">
        <f>UNIFESP!AG6</f>
        <v>0</v>
      </c>
      <c r="AH18" s="117">
        <f>UNIFESP!AH6</f>
        <v>0</v>
      </c>
      <c r="AI18" s="117">
        <f>UNIFESP!AI6</f>
        <v>0</v>
      </c>
      <c r="AJ18" s="48"/>
      <c r="AK18" s="90"/>
      <c r="AL18" s="31"/>
      <c r="AM18" s="31"/>
      <c r="AN18" s="25"/>
      <c r="AO18" s="25"/>
      <c r="AP18" s="25"/>
      <c r="AQ18" s="25"/>
      <c r="AR18" s="26"/>
      <c r="AS18" s="24"/>
      <c r="AT18" s="24"/>
      <c r="AU18" s="24"/>
      <c r="AV18" s="24"/>
      <c r="AW18" s="24"/>
      <c r="AX18" s="24"/>
      <c r="AY18" s="24"/>
      <c r="AZ18" s="27">
        <f t="shared" si="44"/>
        <v>2</v>
      </c>
      <c r="BA18" s="28">
        <f t="shared" si="45"/>
        <v>0</v>
      </c>
      <c r="BB18" s="29">
        <f t="shared" si="46"/>
        <v>5</v>
      </c>
      <c r="BC18" s="29">
        <f t="shared" si="47"/>
        <v>5</v>
      </c>
      <c r="BD18" s="29">
        <f t="shared" si="48"/>
        <v>11</v>
      </c>
      <c r="BE18" s="29">
        <f t="shared" si="49"/>
        <v>16</v>
      </c>
      <c r="BF18" s="29">
        <f t="shared" si="50"/>
        <v>4</v>
      </c>
      <c r="BG18" s="29">
        <f t="shared" si="51"/>
        <v>20</v>
      </c>
      <c r="BH18" s="29">
        <f t="shared" si="52"/>
        <v>0</v>
      </c>
      <c r="BI18" s="29">
        <f t="shared" si="53"/>
        <v>0</v>
      </c>
      <c r="BJ18" s="29">
        <f t="shared" si="54"/>
        <v>0</v>
      </c>
      <c r="BK18" s="29">
        <f t="shared" si="55"/>
        <v>0</v>
      </c>
      <c r="BL18" s="29">
        <f t="shared" si="56"/>
        <v>0</v>
      </c>
      <c r="BM18" s="29">
        <f t="shared" si="57"/>
        <v>0</v>
      </c>
      <c r="BN18" s="29">
        <f t="shared" si="58"/>
        <v>0</v>
      </c>
      <c r="BO18" s="29">
        <f t="shared" si="59"/>
        <v>0</v>
      </c>
      <c r="BP18" s="29">
        <f t="shared" si="60"/>
        <v>0</v>
      </c>
      <c r="BQ18" s="29">
        <f t="shared" si="61"/>
        <v>0</v>
      </c>
      <c r="BR18" s="29">
        <f t="shared" si="62"/>
        <v>0</v>
      </c>
      <c r="BS18" s="29">
        <f t="shared" si="63"/>
        <v>0</v>
      </c>
      <c r="BT18" s="29">
        <f t="shared" si="64"/>
        <v>0</v>
      </c>
      <c r="BU18" s="30">
        <f t="shared" si="65"/>
        <v>0</v>
      </c>
      <c r="BV18" s="30">
        <f t="shared" si="66"/>
        <v>0</v>
      </c>
      <c r="BX18" s="28">
        <f t="shared" si="67"/>
        <v>1220</v>
      </c>
      <c r="BY18" s="29">
        <f t="shared" si="68"/>
        <v>0</v>
      </c>
      <c r="BZ18" s="29">
        <f t="shared" si="69"/>
        <v>0</v>
      </c>
      <c r="CA18" s="29">
        <f t="shared" si="70"/>
        <v>0</v>
      </c>
      <c r="CB18" s="29">
        <f t="shared" si="71"/>
        <v>0</v>
      </c>
      <c r="CC18" s="30">
        <f t="shared" si="34"/>
        <v>1220</v>
      </c>
      <c r="CD18" s="122">
        <f t="shared" si="6"/>
        <v>1073.3333333333333</v>
      </c>
      <c r="CE18" s="22">
        <f t="shared" si="35"/>
        <v>3</v>
      </c>
      <c r="CF18" s="122">
        <f t="shared" si="7"/>
        <v>1033.3333333333333</v>
      </c>
      <c r="CG18" s="22">
        <f t="shared" si="36"/>
        <v>4</v>
      </c>
      <c r="CH18" s="122">
        <f t="shared" si="8"/>
        <v>993.33333333333337</v>
      </c>
      <c r="CI18" s="22">
        <f t="shared" si="37"/>
        <v>5</v>
      </c>
      <c r="CK18" s="22">
        <f t="shared" si="72"/>
        <v>2.1774438237341376</v>
      </c>
      <c r="CM18" s="22">
        <f t="shared" si="73"/>
        <v>0</v>
      </c>
      <c r="CN18" s="22">
        <f t="shared" si="74"/>
        <v>2.8248587570621471</v>
      </c>
      <c r="CO18" s="22">
        <f t="shared" si="75"/>
        <v>2.0446096654275094</v>
      </c>
      <c r="CP18" s="22">
        <f t="shared" si="76"/>
        <v>6.1538461538461533</v>
      </c>
      <c r="CQ18" s="22">
        <f t="shared" si="77"/>
        <v>0</v>
      </c>
      <c r="CR18" s="22">
        <f t="shared" si="78"/>
        <v>0</v>
      </c>
      <c r="CS18" s="22">
        <f t="shared" si="79"/>
        <v>0</v>
      </c>
      <c r="CT18" s="22">
        <f t="shared" si="80"/>
        <v>0</v>
      </c>
      <c r="CU18" s="22">
        <f t="shared" si="81"/>
        <v>0</v>
      </c>
      <c r="CV18" s="22">
        <f t="shared" si="82"/>
        <v>0</v>
      </c>
      <c r="CW18" s="22" t="e">
        <f t="shared" si="83"/>
        <v>#DIV/0!</v>
      </c>
      <c r="CX18" s="22" t="e">
        <f t="shared" si="84"/>
        <v>#DIV/0!</v>
      </c>
      <c r="CY18" s="22">
        <f t="shared" si="85"/>
        <v>0</v>
      </c>
      <c r="CZ18" s="22">
        <f t="shared" si="86"/>
        <v>0</v>
      </c>
      <c r="DA18" s="22">
        <f t="shared" si="87"/>
        <v>0</v>
      </c>
      <c r="DB18" s="22">
        <f t="shared" si="88"/>
        <v>0</v>
      </c>
      <c r="DC18" s="22">
        <f t="shared" si="89"/>
        <v>0</v>
      </c>
      <c r="DE18" s="22">
        <f t="shared" si="90"/>
        <v>0</v>
      </c>
      <c r="DF18" s="22">
        <f t="shared" si="91"/>
        <v>1</v>
      </c>
      <c r="DG18" s="22">
        <f t="shared" si="92"/>
        <v>1</v>
      </c>
      <c r="DH18" s="22">
        <f t="shared" si="93"/>
        <v>1</v>
      </c>
      <c r="DI18" s="22">
        <f t="shared" si="94"/>
        <v>0</v>
      </c>
      <c r="DJ18" s="22">
        <f t="shared" si="95"/>
        <v>0</v>
      </c>
      <c r="DK18" s="22">
        <f t="shared" si="96"/>
        <v>0</v>
      </c>
      <c r="DL18" s="22">
        <f t="shared" si="97"/>
        <v>0</v>
      </c>
      <c r="DM18" s="22">
        <f t="shared" si="98"/>
        <v>0</v>
      </c>
      <c r="DN18" s="22">
        <f t="shared" si="99"/>
        <v>0</v>
      </c>
      <c r="DO18" s="22">
        <f t="shared" si="100"/>
        <v>0</v>
      </c>
      <c r="DP18" s="22">
        <f t="shared" si="101"/>
        <v>0</v>
      </c>
      <c r="DQ18" s="22">
        <f t="shared" si="102"/>
        <v>0</v>
      </c>
    </row>
    <row r="19" spans="1:121" s="22" customFormat="1" ht="15.75" thickBot="1">
      <c r="A19" s="117" t="str">
        <f>UNIFESP!A7</f>
        <v>UNIFESP</v>
      </c>
      <c r="B19" s="117">
        <f>UNIFESP!B7</f>
        <v>5</v>
      </c>
      <c r="C19" s="117" t="str">
        <f>UNIFESP!C7</f>
        <v>CLARA REGINA BRANDAO AVILA</v>
      </c>
      <c r="D19" s="96" t="str">
        <f>UNIFESP!D7</f>
        <v>P</v>
      </c>
      <c r="E19" s="117">
        <f>UNIFESP!E7</f>
        <v>0</v>
      </c>
      <c r="F19" s="117">
        <f>UNIFESP!F7</f>
        <v>2</v>
      </c>
      <c r="G19" s="117">
        <f>UNIFESP!G7</f>
        <v>1</v>
      </c>
      <c r="H19" s="117">
        <f>UNIFESP!H7</f>
        <v>0</v>
      </c>
      <c r="I19" s="117">
        <f>UNIFESP!I7</f>
        <v>0</v>
      </c>
      <c r="J19" s="117">
        <f>UNIFESP!J7</f>
        <v>0</v>
      </c>
      <c r="K19" s="117">
        <f>UNIFESP!K7</f>
        <v>0</v>
      </c>
      <c r="L19" s="117">
        <f>UNIFESP!L7</f>
        <v>0</v>
      </c>
      <c r="M19" s="117">
        <f>UNIFESP!M7</f>
        <v>0</v>
      </c>
      <c r="N19" s="117">
        <f>UNIFESP!N7</f>
        <v>0</v>
      </c>
      <c r="O19" s="117">
        <f>UNIFESP!O7</f>
        <v>0</v>
      </c>
      <c r="P19" s="117">
        <f>UNIFESP!P7</f>
        <v>0</v>
      </c>
      <c r="Q19" s="117">
        <f>UNIFESP!Q7</f>
        <v>0</v>
      </c>
      <c r="R19" s="117">
        <f>UNIFESP!R7</f>
        <v>0</v>
      </c>
      <c r="S19" s="117">
        <f>UNIFESP!S7</f>
        <v>0</v>
      </c>
      <c r="T19" s="96" t="str">
        <f>UNIFESP!T7</f>
        <v>p</v>
      </c>
      <c r="U19" s="117">
        <f>UNIFESP!U7</f>
        <v>0</v>
      </c>
      <c r="V19" s="117">
        <f>UNIFESP!V7</f>
        <v>0</v>
      </c>
      <c r="W19" s="117">
        <f>UNIFESP!W7</f>
        <v>2</v>
      </c>
      <c r="X19" s="117">
        <f>UNIFESP!X7</f>
        <v>0</v>
      </c>
      <c r="Y19" s="117">
        <f>UNIFESP!Y7</f>
        <v>0</v>
      </c>
      <c r="Z19" s="117">
        <f>UNIFESP!Z7</f>
        <v>0</v>
      </c>
      <c r="AA19" s="117">
        <f>UNIFESP!AA7</f>
        <v>0</v>
      </c>
      <c r="AB19" s="117">
        <f>UNIFESP!AB7</f>
        <v>0</v>
      </c>
      <c r="AC19" s="117">
        <f>UNIFESP!AC7</f>
        <v>0</v>
      </c>
      <c r="AD19" s="117">
        <f>UNIFESP!AD7</f>
        <v>0</v>
      </c>
      <c r="AE19" s="117">
        <f>UNIFESP!AE7</f>
        <v>0</v>
      </c>
      <c r="AF19" s="117">
        <f>UNIFESP!AF7</f>
        <v>0</v>
      </c>
      <c r="AG19" s="117">
        <f>UNIFESP!AG7</f>
        <v>0</v>
      </c>
      <c r="AH19" s="117">
        <f>UNIFESP!AH7</f>
        <v>0</v>
      </c>
      <c r="AI19" s="117">
        <f>UNIFESP!AI7</f>
        <v>1</v>
      </c>
      <c r="AJ19" s="48"/>
      <c r="AK19" s="90"/>
      <c r="AL19" s="31"/>
      <c r="AM19" s="31"/>
      <c r="AN19" s="25"/>
      <c r="AO19" s="25"/>
      <c r="AP19" s="25"/>
      <c r="AQ19" s="25"/>
      <c r="AR19" s="26"/>
      <c r="AS19" s="24"/>
      <c r="AT19" s="24"/>
      <c r="AU19" s="24"/>
      <c r="AV19" s="24"/>
      <c r="AW19" s="24"/>
      <c r="AX19" s="24"/>
      <c r="AY19" s="24"/>
      <c r="AZ19" s="27">
        <f t="shared" si="44"/>
        <v>2</v>
      </c>
      <c r="BA19" s="28">
        <f t="shared" si="45"/>
        <v>0</v>
      </c>
      <c r="BB19" s="29">
        <f t="shared" si="46"/>
        <v>2</v>
      </c>
      <c r="BC19" s="29">
        <f t="shared" si="47"/>
        <v>2</v>
      </c>
      <c r="BD19" s="29">
        <f t="shared" si="48"/>
        <v>3</v>
      </c>
      <c r="BE19" s="29">
        <f t="shared" si="49"/>
        <v>5</v>
      </c>
      <c r="BF19" s="29">
        <f t="shared" si="50"/>
        <v>0</v>
      </c>
      <c r="BG19" s="29">
        <f t="shared" si="51"/>
        <v>5</v>
      </c>
      <c r="BH19" s="29">
        <f t="shared" si="52"/>
        <v>0</v>
      </c>
      <c r="BI19" s="29">
        <f t="shared" si="53"/>
        <v>0</v>
      </c>
      <c r="BJ19" s="29">
        <f t="shared" si="54"/>
        <v>0</v>
      </c>
      <c r="BK19" s="29">
        <f t="shared" si="55"/>
        <v>0</v>
      </c>
      <c r="BL19" s="29">
        <f t="shared" si="56"/>
        <v>0</v>
      </c>
      <c r="BM19" s="29">
        <f t="shared" si="57"/>
        <v>0</v>
      </c>
      <c r="BN19" s="29">
        <f t="shared" si="58"/>
        <v>0</v>
      </c>
      <c r="BO19" s="29">
        <f t="shared" si="59"/>
        <v>0</v>
      </c>
      <c r="BP19" s="29">
        <f t="shared" si="60"/>
        <v>0</v>
      </c>
      <c r="BQ19" s="29">
        <f t="shared" si="61"/>
        <v>0</v>
      </c>
      <c r="BR19" s="29">
        <f t="shared" si="62"/>
        <v>0</v>
      </c>
      <c r="BS19" s="29">
        <f t="shared" si="63"/>
        <v>0</v>
      </c>
      <c r="BT19" s="29">
        <f t="shared" si="64"/>
        <v>0</v>
      </c>
      <c r="BU19" s="30">
        <f t="shared" si="65"/>
        <v>1</v>
      </c>
      <c r="BV19" s="30">
        <f t="shared" si="66"/>
        <v>1</v>
      </c>
      <c r="BX19" s="28">
        <f t="shared" si="67"/>
        <v>340</v>
      </c>
      <c r="BY19" s="29">
        <f t="shared" si="68"/>
        <v>0</v>
      </c>
      <c r="BZ19" s="29">
        <f t="shared" si="69"/>
        <v>0</v>
      </c>
      <c r="CA19" s="29">
        <f t="shared" si="70"/>
        <v>0</v>
      </c>
      <c r="CB19" s="29">
        <f t="shared" si="71"/>
        <v>10</v>
      </c>
      <c r="CC19" s="30">
        <f t="shared" si="34"/>
        <v>350</v>
      </c>
      <c r="CD19" s="122">
        <f t="shared" si="6"/>
        <v>203.33333333333334</v>
      </c>
      <c r="CE19" s="22">
        <f t="shared" si="35"/>
        <v>3</v>
      </c>
      <c r="CF19" s="122">
        <f t="shared" si="7"/>
        <v>163.33333333333334</v>
      </c>
      <c r="CG19" s="22">
        <f t="shared" si="36"/>
        <v>4</v>
      </c>
      <c r="CH19" s="122">
        <f t="shared" si="8"/>
        <v>123.33333333333334</v>
      </c>
      <c r="CI19" s="22">
        <f t="shared" si="37"/>
        <v>5</v>
      </c>
      <c r="CK19" s="22">
        <f t="shared" si="72"/>
        <v>0.62467650680897391</v>
      </c>
      <c r="CM19" s="22">
        <f t="shared" si="73"/>
        <v>0</v>
      </c>
      <c r="CN19" s="22">
        <f t="shared" si="74"/>
        <v>1.1299435028248588</v>
      </c>
      <c r="CO19" s="22">
        <f t="shared" si="75"/>
        <v>0.55762081784386619</v>
      </c>
      <c r="CP19" s="22">
        <f t="shared" si="76"/>
        <v>0</v>
      </c>
      <c r="CQ19" s="22">
        <f t="shared" si="77"/>
        <v>0</v>
      </c>
      <c r="CR19" s="22">
        <f t="shared" si="78"/>
        <v>0</v>
      </c>
      <c r="CS19" s="22">
        <f t="shared" si="79"/>
        <v>0</v>
      </c>
      <c r="CT19" s="22">
        <f t="shared" si="80"/>
        <v>0</v>
      </c>
      <c r="CU19" s="22">
        <f t="shared" si="81"/>
        <v>0</v>
      </c>
      <c r="CV19" s="22">
        <f t="shared" si="82"/>
        <v>0</v>
      </c>
      <c r="CW19" s="22" t="e">
        <f t="shared" si="83"/>
        <v>#DIV/0!</v>
      </c>
      <c r="CX19" s="22" t="e">
        <f t="shared" si="84"/>
        <v>#DIV/0!</v>
      </c>
      <c r="CY19" s="22">
        <f t="shared" si="85"/>
        <v>0</v>
      </c>
      <c r="CZ19" s="22">
        <f t="shared" si="86"/>
        <v>0</v>
      </c>
      <c r="DA19" s="22">
        <f t="shared" si="87"/>
        <v>0</v>
      </c>
      <c r="DB19" s="22">
        <f t="shared" si="88"/>
        <v>5.1546391752577323</v>
      </c>
      <c r="DC19" s="22">
        <f t="shared" si="89"/>
        <v>5.1546391752577323</v>
      </c>
      <c r="DE19" s="22">
        <f t="shared" si="90"/>
        <v>0</v>
      </c>
      <c r="DF19" s="22">
        <f t="shared" si="91"/>
        <v>1</v>
      </c>
      <c r="DG19" s="22">
        <f t="shared" si="92"/>
        <v>1</v>
      </c>
      <c r="DH19" s="22">
        <f t="shared" si="93"/>
        <v>0</v>
      </c>
      <c r="DI19" s="22">
        <f t="shared" si="94"/>
        <v>0</v>
      </c>
      <c r="DJ19" s="22">
        <f t="shared" si="95"/>
        <v>0</v>
      </c>
      <c r="DK19" s="22">
        <f t="shared" si="96"/>
        <v>0</v>
      </c>
      <c r="DL19" s="22">
        <f t="shared" si="97"/>
        <v>0</v>
      </c>
      <c r="DM19" s="22">
        <f t="shared" si="98"/>
        <v>0</v>
      </c>
      <c r="DN19" s="22">
        <f t="shared" si="99"/>
        <v>0</v>
      </c>
      <c r="DO19" s="22">
        <f t="shared" si="100"/>
        <v>0</v>
      </c>
      <c r="DP19" s="22">
        <f t="shared" si="101"/>
        <v>0</v>
      </c>
      <c r="DQ19" s="22">
        <f t="shared" si="102"/>
        <v>0</v>
      </c>
    </row>
    <row r="20" spans="1:121" s="22" customFormat="1" ht="15.75" thickBot="1">
      <c r="A20" s="117" t="str">
        <f>UNIFESP!A8</f>
        <v>UNIFESP</v>
      </c>
      <c r="B20" s="117">
        <f>UNIFESP!B8</f>
        <v>6</v>
      </c>
      <c r="C20" s="117" t="str">
        <f>UNIFESP!C8</f>
        <v>DANIELA GIL</v>
      </c>
      <c r="D20" s="96" t="str">
        <f>UNIFESP!D8</f>
        <v>C</v>
      </c>
      <c r="E20" s="117">
        <f>UNIFESP!E8</f>
        <v>0</v>
      </c>
      <c r="F20" s="117">
        <f>UNIFESP!F8</f>
        <v>0</v>
      </c>
      <c r="G20" s="117">
        <f>UNIFESP!G8</f>
        <v>0</v>
      </c>
      <c r="H20" s="117">
        <f>UNIFESP!H8</f>
        <v>0</v>
      </c>
      <c r="I20" s="117">
        <f>UNIFESP!I8</f>
        <v>0</v>
      </c>
      <c r="J20" s="117">
        <f>UNIFESP!J8</f>
        <v>0</v>
      </c>
      <c r="K20" s="117">
        <f>UNIFESP!K8</f>
        <v>0</v>
      </c>
      <c r="L20" s="117">
        <f>UNIFESP!L8</f>
        <v>0</v>
      </c>
      <c r="M20" s="117">
        <f>UNIFESP!M8</f>
        <v>0</v>
      </c>
      <c r="N20" s="117">
        <f>UNIFESP!N8</f>
        <v>0</v>
      </c>
      <c r="O20" s="117">
        <f>UNIFESP!O8</f>
        <v>0</v>
      </c>
      <c r="P20" s="117">
        <f>UNIFESP!P8</f>
        <v>0</v>
      </c>
      <c r="Q20" s="117">
        <f>UNIFESP!Q8</f>
        <v>0</v>
      </c>
      <c r="R20" s="117">
        <f>UNIFESP!R8</f>
        <v>0</v>
      </c>
      <c r="S20" s="117">
        <f>UNIFESP!S8</f>
        <v>0</v>
      </c>
      <c r="T20" s="96" t="str">
        <f>UNIFESP!T8</f>
        <v>c</v>
      </c>
      <c r="U20" s="117">
        <f>UNIFESP!U8</f>
        <v>0</v>
      </c>
      <c r="V20" s="117">
        <f>UNIFESP!V8</f>
        <v>0</v>
      </c>
      <c r="W20" s="117">
        <f>UNIFESP!W8</f>
        <v>0</v>
      </c>
      <c r="X20" s="117">
        <f>UNIFESP!X8</f>
        <v>0</v>
      </c>
      <c r="Y20" s="117">
        <f>UNIFESP!Y8</f>
        <v>0</v>
      </c>
      <c r="Z20" s="117">
        <f>UNIFESP!Z8</f>
        <v>0</v>
      </c>
      <c r="AA20" s="117">
        <f>UNIFESP!AA8</f>
        <v>0</v>
      </c>
      <c r="AB20" s="117">
        <f>UNIFESP!AB8</f>
        <v>0</v>
      </c>
      <c r="AC20" s="117">
        <f>UNIFESP!AC8</f>
        <v>0</v>
      </c>
      <c r="AD20" s="117">
        <f>UNIFESP!AD8</f>
        <v>0</v>
      </c>
      <c r="AE20" s="117">
        <f>UNIFESP!AE8</f>
        <v>0</v>
      </c>
      <c r="AF20" s="117">
        <f>UNIFESP!AF8</f>
        <v>0</v>
      </c>
      <c r="AG20" s="117">
        <f>UNIFESP!AG8</f>
        <v>0</v>
      </c>
      <c r="AH20" s="117">
        <f>UNIFESP!AH8</f>
        <v>0</v>
      </c>
      <c r="AI20" s="117">
        <f>UNIFESP!AI8</f>
        <v>0</v>
      </c>
      <c r="AJ20" s="48"/>
      <c r="AK20" s="90"/>
      <c r="AL20" s="31"/>
      <c r="AM20" s="31"/>
      <c r="AN20" s="25"/>
      <c r="AO20" s="25"/>
      <c r="AP20" s="25"/>
      <c r="AQ20" s="25"/>
      <c r="AR20" s="26"/>
      <c r="AS20" s="24"/>
      <c r="AT20" s="24"/>
      <c r="AU20" s="24"/>
      <c r="AV20" s="24"/>
      <c r="AW20" s="24"/>
      <c r="AX20" s="24"/>
      <c r="AY20" s="24"/>
      <c r="AZ20" s="27">
        <f t="shared" si="44"/>
        <v>0</v>
      </c>
      <c r="BA20" s="28">
        <f t="shared" si="45"/>
        <v>0</v>
      </c>
      <c r="BB20" s="29">
        <f t="shared" si="46"/>
        <v>0</v>
      </c>
      <c r="BC20" s="29">
        <f t="shared" si="47"/>
        <v>0</v>
      </c>
      <c r="BD20" s="29">
        <f t="shared" si="48"/>
        <v>0</v>
      </c>
      <c r="BE20" s="29">
        <f t="shared" si="49"/>
        <v>0</v>
      </c>
      <c r="BF20" s="29">
        <f t="shared" si="50"/>
        <v>0</v>
      </c>
      <c r="BG20" s="29">
        <f t="shared" si="51"/>
        <v>0</v>
      </c>
      <c r="BH20" s="29">
        <f t="shared" si="52"/>
        <v>0</v>
      </c>
      <c r="BI20" s="29">
        <f t="shared" si="53"/>
        <v>0</v>
      </c>
      <c r="BJ20" s="29">
        <f t="shared" si="54"/>
        <v>0</v>
      </c>
      <c r="BK20" s="29">
        <f t="shared" si="55"/>
        <v>0</v>
      </c>
      <c r="BL20" s="29">
        <f t="shared" si="56"/>
        <v>0</v>
      </c>
      <c r="BM20" s="29">
        <f t="shared" si="57"/>
        <v>0</v>
      </c>
      <c r="BN20" s="29">
        <f t="shared" si="58"/>
        <v>0</v>
      </c>
      <c r="BO20" s="29">
        <f t="shared" si="59"/>
        <v>0</v>
      </c>
      <c r="BP20" s="29">
        <f t="shared" si="60"/>
        <v>0</v>
      </c>
      <c r="BQ20" s="29">
        <f t="shared" si="61"/>
        <v>0</v>
      </c>
      <c r="BR20" s="29">
        <f t="shared" si="62"/>
        <v>0</v>
      </c>
      <c r="BS20" s="29">
        <f t="shared" si="63"/>
        <v>0</v>
      </c>
      <c r="BT20" s="29">
        <f t="shared" si="64"/>
        <v>0</v>
      </c>
      <c r="BU20" s="30">
        <f t="shared" si="65"/>
        <v>0</v>
      </c>
      <c r="BV20" s="30">
        <f t="shared" si="66"/>
        <v>0</v>
      </c>
      <c r="BX20" s="28">
        <f t="shared" si="67"/>
        <v>0</v>
      </c>
      <c r="BY20" s="29">
        <f t="shared" si="68"/>
        <v>0</v>
      </c>
      <c r="BZ20" s="29">
        <f t="shared" si="69"/>
        <v>0</v>
      </c>
      <c r="CA20" s="29">
        <f t="shared" si="70"/>
        <v>0</v>
      </c>
      <c r="CB20" s="29">
        <f t="shared" si="71"/>
        <v>0</v>
      </c>
      <c r="CC20" s="30" t="str">
        <f t="shared" si="34"/>
        <v/>
      </c>
      <c r="CD20" s="122" t="e">
        <f t="shared" si="6"/>
        <v>#VALUE!</v>
      </c>
      <c r="CE20" s="22" t="str">
        <f t="shared" si="35"/>
        <v xml:space="preserve"> </v>
      </c>
      <c r="CF20" s="122" t="e">
        <f t="shared" si="7"/>
        <v>#VALUE!</v>
      </c>
      <c r="CG20" s="22" t="str">
        <f t="shared" si="36"/>
        <v xml:space="preserve"> </v>
      </c>
      <c r="CH20" s="122" t="e">
        <f t="shared" si="8"/>
        <v>#VALUE!</v>
      </c>
      <c r="CI20" s="22" t="str">
        <f t="shared" si="37"/>
        <v xml:space="preserve"> </v>
      </c>
      <c r="CK20" s="22" t="e">
        <f t="shared" si="72"/>
        <v>#VALUE!</v>
      </c>
      <c r="CM20" s="22">
        <f t="shared" si="73"/>
        <v>0</v>
      </c>
      <c r="CN20" s="22">
        <f t="shared" si="74"/>
        <v>0</v>
      </c>
      <c r="CO20" s="22">
        <f t="shared" si="75"/>
        <v>0</v>
      </c>
      <c r="CP20" s="22">
        <f t="shared" si="76"/>
        <v>0</v>
      </c>
      <c r="CQ20" s="22">
        <f t="shared" si="77"/>
        <v>0</v>
      </c>
      <c r="CR20" s="22">
        <f t="shared" si="78"/>
        <v>0</v>
      </c>
      <c r="CS20" s="22">
        <f t="shared" si="79"/>
        <v>0</v>
      </c>
      <c r="CT20" s="22">
        <f t="shared" si="80"/>
        <v>0</v>
      </c>
      <c r="CU20" s="22">
        <f t="shared" si="81"/>
        <v>0</v>
      </c>
      <c r="CV20" s="22">
        <f t="shared" si="82"/>
        <v>0</v>
      </c>
      <c r="CW20" s="22" t="e">
        <f t="shared" si="83"/>
        <v>#DIV/0!</v>
      </c>
      <c r="CX20" s="22" t="e">
        <f t="shared" si="84"/>
        <v>#DIV/0!</v>
      </c>
      <c r="CY20" s="22">
        <f t="shared" si="85"/>
        <v>0</v>
      </c>
      <c r="CZ20" s="22">
        <f t="shared" si="86"/>
        <v>0</v>
      </c>
      <c r="DA20" s="22">
        <f t="shared" si="87"/>
        <v>0</v>
      </c>
      <c r="DB20" s="22">
        <f t="shared" si="88"/>
        <v>0</v>
      </c>
      <c r="DC20" s="22">
        <f t="shared" si="89"/>
        <v>0</v>
      </c>
      <c r="DE20" s="22">
        <f t="shared" si="90"/>
        <v>0</v>
      </c>
      <c r="DF20" s="22">
        <f t="shared" si="91"/>
        <v>0</v>
      </c>
      <c r="DG20" s="22">
        <f t="shared" si="92"/>
        <v>0</v>
      </c>
      <c r="DH20" s="22">
        <f t="shared" si="93"/>
        <v>0</v>
      </c>
      <c r="DI20" s="22">
        <f t="shared" si="94"/>
        <v>0</v>
      </c>
      <c r="DJ20" s="22">
        <f t="shared" si="95"/>
        <v>0</v>
      </c>
      <c r="DK20" s="22">
        <f t="shared" si="96"/>
        <v>0</v>
      </c>
      <c r="DL20" s="22">
        <f t="shared" si="97"/>
        <v>0</v>
      </c>
      <c r="DM20" s="22">
        <f t="shared" si="98"/>
        <v>0</v>
      </c>
      <c r="DN20" s="22">
        <f t="shared" si="99"/>
        <v>0</v>
      </c>
      <c r="DO20" s="22">
        <f t="shared" si="100"/>
        <v>0</v>
      </c>
      <c r="DP20" s="22">
        <f t="shared" si="101"/>
        <v>0</v>
      </c>
      <c r="DQ20" s="22">
        <f t="shared" si="102"/>
        <v>0</v>
      </c>
    </row>
    <row r="21" spans="1:121" s="22" customFormat="1" ht="15.75" thickBot="1">
      <c r="A21" s="117" t="str">
        <f>UNIFESP!A9</f>
        <v>UNIFESP</v>
      </c>
      <c r="B21" s="117">
        <f>UNIFESP!B9</f>
        <v>7</v>
      </c>
      <c r="C21" s="117" t="str">
        <f>UNIFESP!C9</f>
        <v>HELOISA HELENA C. MALAVASI GANANÇA</v>
      </c>
      <c r="D21" s="96" t="str">
        <f>UNIFESP!D9</f>
        <v>P</v>
      </c>
      <c r="E21" s="117">
        <f>UNIFESP!E9</f>
        <v>0</v>
      </c>
      <c r="F21" s="117">
        <f>UNIFESP!F9</f>
        <v>2</v>
      </c>
      <c r="G21" s="117">
        <f>UNIFESP!G9</f>
        <v>6</v>
      </c>
      <c r="H21" s="117">
        <f>UNIFESP!H9</f>
        <v>0</v>
      </c>
      <c r="I21" s="117">
        <f>UNIFESP!I9</f>
        <v>0</v>
      </c>
      <c r="J21" s="117">
        <f>UNIFESP!J9</f>
        <v>3</v>
      </c>
      <c r="K21" s="117">
        <f>UNIFESP!K9</f>
        <v>0</v>
      </c>
      <c r="L21" s="117">
        <f>UNIFESP!L9</f>
        <v>0</v>
      </c>
      <c r="M21" s="117">
        <f>UNIFESP!M9</f>
        <v>0</v>
      </c>
      <c r="N21" s="117">
        <f>UNIFESP!N9</f>
        <v>0</v>
      </c>
      <c r="O21" s="117">
        <f>UNIFESP!O9</f>
        <v>0</v>
      </c>
      <c r="P21" s="117">
        <f>UNIFESP!P9</f>
        <v>0</v>
      </c>
      <c r="Q21" s="117">
        <f>UNIFESP!Q9</f>
        <v>0</v>
      </c>
      <c r="R21" s="117">
        <f>UNIFESP!R9</f>
        <v>0</v>
      </c>
      <c r="S21" s="117">
        <f>UNIFESP!S9</f>
        <v>0</v>
      </c>
      <c r="T21" s="96" t="str">
        <f>UNIFESP!T9</f>
        <v>p</v>
      </c>
      <c r="U21" s="117">
        <f>UNIFESP!U9</f>
        <v>0</v>
      </c>
      <c r="V21" s="117">
        <f>UNIFESP!V9</f>
        <v>0</v>
      </c>
      <c r="W21" s="117">
        <f>UNIFESP!W9</f>
        <v>2</v>
      </c>
      <c r="X21" s="117">
        <f>UNIFESP!X9</f>
        <v>0</v>
      </c>
      <c r="Y21" s="117">
        <f>UNIFESP!Y9</f>
        <v>0</v>
      </c>
      <c r="Z21" s="117">
        <f>UNIFESP!Z9</f>
        <v>0</v>
      </c>
      <c r="AA21" s="117">
        <f>UNIFESP!AA9</f>
        <v>0</v>
      </c>
      <c r="AB21" s="117">
        <f>UNIFESP!AB9</f>
        <v>0</v>
      </c>
      <c r="AC21" s="117">
        <f>UNIFESP!AC9</f>
        <v>0</v>
      </c>
      <c r="AD21" s="117">
        <f>UNIFESP!AD9</f>
        <v>0</v>
      </c>
      <c r="AE21" s="117">
        <f>UNIFESP!AE9</f>
        <v>0</v>
      </c>
      <c r="AF21" s="117">
        <f>UNIFESP!AF9</f>
        <v>0</v>
      </c>
      <c r="AG21" s="117">
        <f>UNIFESP!AG9</f>
        <v>0</v>
      </c>
      <c r="AH21" s="117">
        <f>UNIFESP!AH9</f>
        <v>0</v>
      </c>
      <c r="AI21" s="117">
        <f>UNIFESP!AI9</f>
        <v>2</v>
      </c>
      <c r="AJ21" s="48"/>
      <c r="AK21" s="90"/>
      <c r="AL21" s="31"/>
      <c r="AM21" s="31"/>
      <c r="AN21" s="25"/>
      <c r="AO21" s="25"/>
      <c r="AP21" s="25"/>
      <c r="AQ21" s="25"/>
      <c r="AR21" s="26"/>
      <c r="AS21" s="24"/>
      <c r="AT21" s="24"/>
      <c r="AU21" s="24"/>
      <c r="AV21" s="24"/>
      <c r="AW21" s="24"/>
      <c r="AX21" s="24"/>
      <c r="AY21" s="24"/>
      <c r="AZ21" s="27">
        <f t="shared" si="44"/>
        <v>2</v>
      </c>
      <c r="BA21" s="28">
        <f t="shared" si="45"/>
        <v>0</v>
      </c>
      <c r="BB21" s="29">
        <f t="shared" si="46"/>
        <v>2</v>
      </c>
      <c r="BC21" s="29">
        <f t="shared" si="47"/>
        <v>2</v>
      </c>
      <c r="BD21" s="29">
        <f t="shared" si="48"/>
        <v>8</v>
      </c>
      <c r="BE21" s="29">
        <f t="shared" si="49"/>
        <v>10</v>
      </c>
      <c r="BF21" s="29">
        <f t="shared" si="50"/>
        <v>0</v>
      </c>
      <c r="BG21" s="29">
        <f t="shared" si="51"/>
        <v>10</v>
      </c>
      <c r="BH21" s="29">
        <f t="shared" si="52"/>
        <v>0</v>
      </c>
      <c r="BI21" s="29">
        <f t="shared" si="53"/>
        <v>3</v>
      </c>
      <c r="BJ21" s="29">
        <f t="shared" si="54"/>
        <v>0</v>
      </c>
      <c r="BK21" s="29">
        <f t="shared" si="55"/>
        <v>0</v>
      </c>
      <c r="BL21" s="29">
        <f t="shared" si="56"/>
        <v>0</v>
      </c>
      <c r="BM21" s="29">
        <f t="shared" si="57"/>
        <v>0</v>
      </c>
      <c r="BN21" s="29">
        <f t="shared" si="58"/>
        <v>0</v>
      </c>
      <c r="BO21" s="29">
        <f t="shared" si="59"/>
        <v>0</v>
      </c>
      <c r="BP21" s="29">
        <f t="shared" si="60"/>
        <v>0</v>
      </c>
      <c r="BQ21" s="29">
        <f t="shared" si="61"/>
        <v>0</v>
      </c>
      <c r="BR21" s="29">
        <f t="shared" si="62"/>
        <v>0</v>
      </c>
      <c r="BS21" s="29">
        <f t="shared" si="63"/>
        <v>0</v>
      </c>
      <c r="BT21" s="29">
        <f t="shared" si="64"/>
        <v>0</v>
      </c>
      <c r="BU21" s="30">
        <f t="shared" si="65"/>
        <v>2</v>
      </c>
      <c r="BV21" s="30">
        <f t="shared" si="66"/>
        <v>2</v>
      </c>
      <c r="BX21" s="28">
        <f t="shared" si="67"/>
        <v>640</v>
      </c>
      <c r="BY21" s="29">
        <f t="shared" si="68"/>
        <v>30</v>
      </c>
      <c r="BZ21" s="29">
        <f t="shared" si="69"/>
        <v>0</v>
      </c>
      <c r="CA21" s="29">
        <f t="shared" si="70"/>
        <v>0</v>
      </c>
      <c r="CB21" s="29">
        <f t="shared" si="71"/>
        <v>20</v>
      </c>
      <c r="CC21" s="30">
        <f t="shared" si="34"/>
        <v>690</v>
      </c>
      <c r="CD21" s="122">
        <f t="shared" si="6"/>
        <v>543.33333333333337</v>
      </c>
      <c r="CE21" s="22">
        <f t="shared" si="35"/>
        <v>3</v>
      </c>
      <c r="CF21" s="122">
        <f t="shared" si="7"/>
        <v>503.33333333333337</v>
      </c>
      <c r="CG21" s="22">
        <f t="shared" si="36"/>
        <v>4</v>
      </c>
      <c r="CH21" s="122">
        <f t="shared" si="8"/>
        <v>463.33333333333337</v>
      </c>
      <c r="CI21" s="22">
        <f t="shared" si="37"/>
        <v>5</v>
      </c>
      <c r="CK21" s="22">
        <f t="shared" si="72"/>
        <v>1.2315051134234056</v>
      </c>
      <c r="CM21" s="22">
        <f t="shared" si="73"/>
        <v>0</v>
      </c>
      <c r="CN21" s="22">
        <f t="shared" si="74"/>
        <v>1.1299435028248588</v>
      </c>
      <c r="CO21" s="22">
        <f t="shared" si="75"/>
        <v>1.4869888475836432</v>
      </c>
      <c r="CP21" s="22">
        <f t="shared" si="76"/>
        <v>0</v>
      </c>
      <c r="CQ21" s="22">
        <f t="shared" si="77"/>
        <v>0</v>
      </c>
      <c r="CR21" s="22">
        <f t="shared" si="78"/>
        <v>17.647058823529409</v>
      </c>
      <c r="CS21" s="22">
        <f t="shared" si="79"/>
        <v>0</v>
      </c>
      <c r="CT21" s="22">
        <f t="shared" si="80"/>
        <v>0</v>
      </c>
      <c r="CU21" s="22">
        <f t="shared" si="81"/>
        <v>0</v>
      </c>
      <c r="CV21" s="22">
        <f t="shared" si="82"/>
        <v>0</v>
      </c>
      <c r="CW21" s="22" t="e">
        <f t="shared" si="83"/>
        <v>#DIV/0!</v>
      </c>
      <c r="CX21" s="22" t="e">
        <f t="shared" si="84"/>
        <v>#DIV/0!</v>
      </c>
      <c r="CY21" s="22">
        <f t="shared" si="85"/>
        <v>0</v>
      </c>
      <c r="CZ21" s="22">
        <f t="shared" si="86"/>
        <v>0</v>
      </c>
      <c r="DA21" s="22">
        <f t="shared" si="87"/>
        <v>0</v>
      </c>
      <c r="DB21" s="22">
        <f t="shared" si="88"/>
        <v>10.309278350515465</v>
      </c>
      <c r="DC21" s="22">
        <f t="shared" si="89"/>
        <v>10.309278350515465</v>
      </c>
      <c r="DE21" s="22">
        <f t="shared" si="90"/>
        <v>0</v>
      </c>
      <c r="DF21" s="22">
        <f t="shared" si="91"/>
        <v>1</v>
      </c>
      <c r="DG21" s="22">
        <f t="shared" si="92"/>
        <v>1</v>
      </c>
      <c r="DH21" s="22">
        <f t="shared" si="93"/>
        <v>0</v>
      </c>
      <c r="DI21" s="22">
        <f t="shared" si="94"/>
        <v>0</v>
      </c>
      <c r="DJ21" s="22">
        <f t="shared" si="95"/>
        <v>1</v>
      </c>
      <c r="DK21" s="22">
        <f t="shared" si="96"/>
        <v>0</v>
      </c>
      <c r="DL21" s="22">
        <f t="shared" si="97"/>
        <v>0</v>
      </c>
      <c r="DM21" s="22">
        <f t="shared" si="98"/>
        <v>0</v>
      </c>
      <c r="DN21" s="22">
        <f t="shared" si="99"/>
        <v>0</v>
      </c>
      <c r="DO21" s="22">
        <f t="shared" si="100"/>
        <v>0</v>
      </c>
      <c r="DP21" s="22">
        <f t="shared" si="101"/>
        <v>0</v>
      </c>
      <c r="DQ21" s="22">
        <f t="shared" si="102"/>
        <v>0</v>
      </c>
    </row>
    <row r="22" spans="1:121" s="22" customFormat="1" ht="15.75" thickBot="1">
      <c r="A22" s="117" t="str">
        <f>UNIFESP!A10</f>
        <v>UNIFESP</v>
      </c>
      <c r="B22" s="117">
        <f>UNIFESP!B10</f>
        <v>8</v>
      </c>
      <c r="C22" s="117" t="str">
        <f>UNIFESP!C10</f>
        <v>JACY PERISSINOTO</v>
      </c>
      <c r="D22" s="96" t="str">
        <f>UNIFESP!D10</f>
        <v>P</v>
      </c>
      <c r="E22" s="117">
        <f>UNIFESP!E10</f>
        <v>0</v>
      </c>
      <c r="F22" s="117">
        <f>UNIFESP!F10</f>
        <v>0</v>
      </c>
      <c r="G22" s="117">
        <f>UNIFESP!G10</f>
        <v>1</v>
      </c>
      <c r="H22" s="117">
        <f>UNIFESP!H10</f>
        <v>1</v>
      </c>
      <c r="I22" s="117">
        <f>UNIFESP!I10</f>
        <v>0</v>
      </c>
      <c r="J22" s="117">
        <f>UNIFESP!J10</f>
        <v>0</v>
      </c>
      <c r="K22" s="117">
        <f>UNIFESP!K10</f>
        <v>0</v>
      </c>
      <c r="L22" s="117">
        <f>UNIFESP!L10</f>
        <v>0</v>
      </c>
      <c r="M22" s="117">
        <f>UNIFESP!M10</f>
        <v>0</v>
      </c>
      <c r="N22" s="117">
        <f>UNIFESP!N10</f>
        <v>0</v>
      </c>
      <c r="O22" s="117">
        <f>UNIFESP!O10</f>
        <v>0</v>
      </c>
      <c r="P22" s="117">
        <f>UNIFESP!P10</f>
        <v>0</v>
      </c>
      <c r="Q22" s="117">
        <f>UNIFESP!Q10</f>
        <v>0</v>
      </c>
      <c r="R22" s="117">
        <f>UNIFESP!R10</f>
        <v>0</v>
      </c>
      <c r="S22" s="117">
        <f>UNIFESP!S10</f>
        <v>0</v>
      </c>
      <c r="T22" s="96" t="str">
        <f>UNIFESP!T10</f>
        <v>p</v>
      </c>
      <c r="U22" s="117">
        <f>UNIFESP!U10</f>
        <v>1</v>
      </c>
      <c r="V22" s="117">
        <f>UNIFESP!V10</f>
        <v>1</v>
      </c>
      <c r="W22" s="117">
        <f>UNIFESP!W10</f>
        <v>2</v>
      </c>
      <c r="X22" s="117">
        <f>UNIFESP!X10</f>
        <v>0</v>
      </c>
      <c r="Y22" s="117">
        <f>UNIFESP!Y10</f>
        <v>0</v>
      </c>
      <c r="Z22" s="117">
        <f>UNIFESP!Z10</f>
        <v>0</v>
      </c>
      <c r="AA22" s="117">
        <f>UNIFESP!AA10</f>
        <v>0</v>
      </c>
      <c r="AB22" s="117">
        <f>UNIFESP!AB10</f>
        <v>0</v>
      </c>
      <c r="AC22" s="117">
        <f>UNIFESP!AC10</f>
        <v>0</v>
      </c>
      <c r="AD22" s="117">
        <f>UNIFESP!AD10</f>
        <v>0</v>
      </c>
      <c r="AE22" s="117">
        <f>UNIFESP!AE10</f>
        <v>0</v>
      </c>
      <c r="AF22" s="117">
        <f>UNIFESP!AF10</f>
        <v>0</v>
      </c>
      <c r="AG22" s="117">
        <f>UNIFESP!AG10</f>
        <v>0</v>
      </c>
      <c r="AH22" s="117">
        <f>UNIFESP!AH10</f>
        <v>0</v>
      </c>
      <c r="AI22" s="117">
        <f>UNIFESP!AI10</f>
        <v>3</v>
      </c>
      <c r="AJ22" s="48"/>
      <c r="AK22" s="90"/>
      <c r="AL22" s="31"/>
      <c r="AM22" s="31"/>
      <c r="AN22" s="25"/>
      <c r="AO22" s="25"/>
      <c r="AP22" s="25"/>
      <c r="AQ22" s="25"/>
      <c r="AR22" s="26"/>
      <c r="AS22" s="24"/>
      <c r="AT22" s="24"/>
      <c r="AU22" s="24"/>
      <c r="AV22" s="24"/>
      <c r="AW22" s="24"/>
      <c r="AX22" s="24"/>
      <c r="AY22" s="24"/>
      <c r="AZ22" s="27">
        <f t="shared" si="44"/>
        <v>2</v>
      </c>
      <c r="BA22" s="28">
        <f t="shared" si="45"/>
        <v>1</v>
      </c>
      <c r="BB22" s="29">
        <f t="shared" si="46"/>
        <v>1</v>
      </c>
      <c r="BC22" s="29">
        <f t="shared" si="47"/>
        <v>2</v>
      </c>
      <c r="BD22" s="29">
        <f t="shared" si="48"/>
        <v>3</v>
      </c>
      <c r="BE22" s="29">
        <f t="shared" si="49"/>
        <v>5</v>
      </c>
      <c r="BF22" s="29">
        <f t="shared" si="50"/>
        <v>1</v>
      </c>
      <c r="BG22" s="29">
        <f t="shared" si="51"/>
        <v>6</v>
      </c>
      <c r="BH22" s="29">
        <f t="shared" si="52"/>
        <v>0</v>
      </c>
      <c r="BI22" s="29">
        <f t="shared" si="53"/>
        <v>0</v>
      </c>
      <c r="BJ22" s="29">
        <f t="shared" si="54"/>
        <v>0</v>
      </c>
      <c r="BK22" s="29">
        <f t="shared" si="55"/>
        <v>0</v>
      </c>
      <c r="BL22" s="29">
        <f t="shared" si="56"/>
        <v>0</v>
      </c>
      <c r="BM22" s="29">
        <f t="shared" si="57"/>
        <v>0</v>
      </c>
      <c r="BN22" s="29">
        <f t="shared" si="58"/>
        <v>0</v>
      </c>
      <c r="BO22" s="29">
        <f t="shared" si="59"/>
        <v>0</v>
      </c>
      <c r="BP22" s="29">
        <f t="shared" si="60"/>
        <v>0</v>
      </c>
      <c r="BQ22" s="29">
        <f t="shared" si="61"/>
        <v>0</v>
      </c>
      <c r="BR22" s="29">
        <f t="shared" si="62"/>
        <v>0</v>
      </c>
      <c r="BS22" s="29">
        <f t="shared" si="63"/>
        <v>0</v>
      </c>
      <c r="BT22" s="29">
        <f t="shared" si="64"/>
        <v>0</v>
      </c>
      <c r="BU22" s="30">
        <f t="shared" si="65"/>
        <v>3</v>
      </c>
      <c r="BV22" s="30">
        <f t="shared" si="66"/>
        <v>3</v>
      </c>
      <c r="BX22" s="28">
        <f t="shared" si="67"/>
        <v>400</v>
      </c>
      <c r="BY22" s="29">
        <f t="shared" si="68"/>
        <v>0</v>
      </c>
      <c r="BZ22" s="29">
        <f t="shared" si="69"/>
        <v>0</v>
      </c>
      <c r="CA22" s="29">
        <f t="shared" si="70"/>
        <v>0</v>
      </c>
      <c r="CB22" s="29">
        <f t="shared" si="71"/>
        <v>30</v>
      </c>
      <c r="CC22" s="30">
        <f t="shared" si="34"/>
        <v>430</v>
      </c>
      <c r="CD22" s="122">
        <f t="shared" si="6"/>
        <v>283.33333333333337</v>
      </c>
      <c r="CE22" s="22">
        <f t="shared" si="35"/>
        <v>3</v>
      </c>
      <c r="CF22" s="122">
        <f t="shared" si="7"/>
        <v>243.33333333333334</v>
      </c>
      <c r="CG22" s="22">
        <f t="shared" si="36"/>
        <v>4</v>
      </c>
      <c r="CH22" s="122">
        <f t="shared" si="8"/>
        <v>203.33333333333334</v>
      </c>
      <c r="CI22" s="22">
        <f t="shared" si="37"/>
        <v>5</v>
      </c>
      <c r="CK22" s="22">
        <f t="shared" si="72"/>
        <v>0.76745970836531074</v>
      </c>
      <c r="CM22" s="22">
        <f t="shared" si="73"/>
        <v>4.7619047619047619</v>
      </c>
      <c r="CN22" s="22">
        <f t="shared" si="74"/>
        <v>0.56497175141242939</v>
      </c>
      <c r="CO22" s="22">
        <f t="shared" si="75"/>
        <v>0.55762081784386619</v>
      </c>
      <c r="CP22" s="22">
        <f t="shared" si="76"/>
        <v>1.5384615384615383</v>
      </c>
      <c r="CQ22" s="22">
        <f t="shared" si="77"/>
        <v>0</v>
      </c>
      <c r="CR22" s="22">
        <f t="shared" si="78"/>
        <v>0</v>
      </c>
      <c r="CS22" s="22">
        <f t="shared" si="79"/>
        <v>0</v>
      </c>
      <c r="CT22" s="22">
        <f t="shared" si="80"/>
        <v>0</v>
      </c>
      <c r="CU22" s="22">
        <f t="shared" si="81"/>
        <v>0</v>
      </c>
      <c r="CV22" s="22">
        <f t="shared" si="82"/>
        <v>0</v>
      </c>
      <c r="CW22" s="22" t="e">
        <f t="shared" si="83"/>
        <v>#DIV/0!</v>
      </c>
      <c r="CX22" s="22" t="e">
        <f t="shared" si="84"/>
        <v>#DIV/0!</v>
      </c>
      <c r="CY22" s="22">
        <f t="shared" si="85"/>
        <v>0</v>
      </c>
      <c r="CZ22" s="22">
        <f t="shared" si="86"/>
        <v>0</v>
      </c>
      <c r="DA22" s="22">
        <f t="shared" si="87"/>
        <v>0</v>
      </c>
      <c r="DB22" s="22">
        <f t="shared" si="88"/>
        <v>15.463917525773198</v>
      </c>
      <c r="DC22" s="22">
        <f t="shared" si="89"/>
        <v>15.463917525773198</v>
      </c>
      <c r="DE22" s="22">
        <f t="shared" si="90"/>
        <v>1</v>
      </c>
      <c r="DF22" s="22">
        <f t="shared" si="91"/>
        <v>1</v>
      </c>
      <c r="DG22" s="22">
        <f t="shared" si="92"/>
        <v>1</v>
      </c>
      <c r="DH22" s="22">
        <f t="shared" si="93"/>
        <v>1</v>
      </c>
      <c r="DI22" s="22">
        <f t="shared" si="94"/>
        <v>0</v>
      </c>
      <c r="DJ22" s="22">
        <f t="shared" si="95"/>
        <v>0</v>
      </c>
      <c r="DK22" s="22">
        <f t="shared" si="96"/>
        <v>0</v>
      </c>
      <c r="DL22" s="22">
        <f t="shared" si="97"/>
        <v>0</v>
      </c>
      <c r="DM22" s="22">
        <f t="shared" si="98"/>
        <v>0</v>
      </c>
      <c r="DN22" s="22">
        <f t="shared" si="99"/>
        <v>0</v>
      </c>
      <c r="DO22" s="22">
        <f t="shared" si="100"/>
        <v>0</v>
      </c>
      <c r="DP22" s="22">
        <f t="shared" si="101"/>
        <v>0</v>
      </c>
      <c r="DQ22" s="22">
        <f t="shared" si="102"/>
        <v>0</v>
      </c>
    </row>
    <row r="23" spans="1:121" s="22" customFormat="1" ht="15.75" thickBot="1">
      <c r="A23" s="117" t="str">
        <f>UNIFESP!A11</f>
        <v>UNIFESP</v>
      </c>
      <c r="B23" s="117">
        <f>UNIFESP!B11</f>
        <v>9</v>
      </c>
      <c r="C23" s="117" t="str">
        <f>UNIFESP!C11</f>
        <v>KARIN ZAZO ORTIZ</v>
      </c>
      <c r="D23" s="96" t="str">
        <f>UNIFESP!D11</f>
        <v>P</v>
      </c>
      <c r="E23" s="117">
        <f>UNIFESP!E11</f>
        <v>0</v>
      </c>
      <c r="F23" s="117">
        <f>UNIFESP!F11</f>
        <v>1</v>
      </c>
      <c r="G23" s="117">
        <f>UNIFESP!G11</f>
        <v>1</v>
      </c>
      <c r="H23" s="117">
        <f>UNIFESP!H11</f>
        <v>0</v>
      </c>
      <c r="I23" s="117">
        <f>UNIFESP!I11</f>
        <v>0</v>
      </c>
      <c r="J23" s="117">
        <f>UNIFESP!J11</f>
        <v>0</v>
      </c>
      <c r="K23" s="117">
        <f>UNIFESP!K11</f>
        <v>0</v>
      </c>
      <c r="L23" s="117">
        <f>UNIFESP!L11</f>
        <v>0</v>
      </c>
      <c r="M23" s="117">
        <f>UNIFESP!M11</f>
        <v>0</v>
      </c>
      <c r="N23" s="117">
        <f>UNIFESP!N11</f>
        <v>0</v>
      </c>
      <c r="O23" s="117">
        <f>UNIFESP!O11</f>
        <v>0</v>
      </c>
      <c r="P23" s="117">
        <f>UNIFESP!P11</f>
        <v>0</v>
      </c>
      <c r="Q23" s="117">
        <f>UNIFESP!Q11</f>
        <v>0</v>
      </c>
      <c r="R23" s="117">
        <f>UNIFESP!R11</f>
        <v>0</v>
      </c>
      <c r="S23" s="117">
        <f>UNIFESP!S11</f>
        <v>1.1000000000000001</v>
      </c>
      <c r="T23" s="96" t="str">
        <f>UNIFESP!T11</f>
        <v>p</v>
      </c>
      <c r="U23" s="117">
        <f>UNIFESP!U11</f>
        <v>0</v>
      </c>
      <c r="V23" s="117">
        <f>UNIFESP!V11</f>
        <v>3</v>
      </c>
      <c r="W23" s="117">
        <f>UNIFESP!W11</f>
        <v>2</v>
      </c>
      <c r="X23" s="117">
        <f>UNIFESP!X11</f>
        <v>0</v>
      </c>
      <c r="Y23" s="117">
        <f>UNIFESP!Y11</f>
        <v>0</v>
      </c>
      <c r="Z23" s="117">
        <f>UNIFESP!Z11</f>
        <v>0</v>
      </c>
      <c r="AA23" s="117">
        <f>UNIFESP!AA11</f>
        <v>0</v>
      </c>
      <c r="AB23" s="117">
        <f>UNIFESP!AB11</f>
        <v>0</v>
      </c>
      <c r="AC23" s="117">
        <f>UNIFESP!AC11</f>
        <v>0</v>
      </c>
      <c r="AD23" s="117">
        <f>UNIFESP!AD11</f>
        <v>0</v>
      </c>
      <c r="AE23" s="117">
        <f>UNIFESP!AE11</f>
        <v>0</v>
      </c>
      <c r="AF23" s="117">
        <f>UNIFESP!AF11</f>
        <v>0</v>
      </c>
      <c r="AG23" s="117">
        <f>UNIFESP!AG11</f>
        <v>0</v>
      </c>
      <c r="AH23" s="117">
        <f>UNIFESP!AH11</f>
        <v>0</v>
      </c>
      <c r="AI23" s="117">
        <f>UNIFESP!AI11</f>
        <v>0</v>
      </c>
      <c r="AJ23" s="48"/>
      <c r="AK23" s="90"/>
      <c r="AL23" s="31"/>
      <c r="AM23" s="31"/>
      <c r="AN23" s="25"/>
      <c r="AO23" s="25"/>
      <c r="AP23" s="25"/>
      <c r="AQ23" s="25"/>
      <c r="AR23" s="26"/>
      <c r="AS23" s="24"/>
      <c r="AT23" s="24"/>
      <c r="AU23" s="24"/>
      <c r="AV23" s="24"/>
      <c r="AW23" s="24"/>
      <c r="AX23" s="24"/>
      <c r="AY23" s="24"/>
      <c r="AZ23" s="27">
        <f t="shared" si="44"/>
        <v>2</v>
      </c>
      <c r="BA23" s="28">
        <f t="shared" si="45"/>
        <v>0</v>
      </c>
      <c r="BB23" s="29">
        <f t="shared" si="46"/>
        <v>4</v>
      </c>
      <c r="BC23" s="29">
        <f t="shared" si="47"/>
        <v>4</v>
      </c>
      <c r="BD23" s="29">
        <f t="shared" si="48"/>
        <v>3</v>
      </c>
      <c r="BE23" s="29">
        <f t="shared" si="49"/>
        <v>7</v>
      </c>
      <c r="BF23" s="29">
        <f t="shared" si="50"/>
        <v>0</v>
      </c>
      <c r="BG23" s="29">
        <f t="shared" si="51"/>
        <v>7</v>
      </c>
      <c r="BH23" s="29">
        <f t="shared" si="52"/>
        <v>0</v>
      </c>
      <c r="BI23" s="29">
        <f t="shared" si="53"/>
        <v>0</v>
      </c>
      <c r="BJ23" s="29">
        <f t="shared" si="54"/>
        <v>0</v>
      </c>
      <c r="BK23" s="29">
        <f t="shared" si="55"/>
        <v>0</v>
      </c>
      <c r="BL23" s="29">
        <f t="shared" si="56"/>
        <v>0</v>
      </c>
      <c r="BM23" s="29">
        <f t="shared" si="57"/>
        <v>0</v>
      </c>
      <c r="BN23" s="29">
        <f t="shared" si="58"/>
        <v>0</v>
      </c>
      <c r="BO23" s="29">
        <f t="shared" si="59"/>
        <v>0</v>
      </c>
      <c r="BP23" s="29">
        <f t="shared" si="60"/>
        <v>0</v>
      </c>
      <c r="BQ23" s="29">
        <f t="shared" si="61"/>
        <v>0</v>
      </c>
      <c r="BR23" s="29">
        <f t="shared" si="62"/>
        <v>0</v>
      </c>
      <c r="BS23" s="29">
        <f t="shared" si="63"/>
        <v>0</v>
      </c>
      <c r="BT23" s="29">
        <f t="shared" si="64"/>
        <v>0</v>
      </c>
      <c r="BU23" s="30">
        <f t="shared" si="65"/>
        <v>1.1000000000000001</v>
      </c>
      <c r="BV23" s="30">
        <f t="shared" si="66"/>
        <v>1.1000000000000001</v>
      </c>
      <c r="BX23" s="28">
        <f t="shared" si="67"/>
        <v>500</v>
      </c>
      <c r="BY23" s="29">
        <f t="shared" si="68"/>
        <v>0</v>
      </c>
      <c r="BZ23" s="29">
        <f t="shared" si="69"/>
        <v>0</v>
      </c>
      <c r="CA23" s="29">
        <f t="shared" si="70"/>
        <v>0</v>
      </c>
      <c r="CB23" s="29">
        <f t="shared" si="71"/>
        <v>11</v>
      </c>
      <c r="CC23" s="30">
        <f t="shared" si="34"/>
        <v>511</v>
      </c>
      <c r="CD23" s="122">
        <f t="shared" si="6"/>
        <v>364.33333333333337</v>
      </c>
      <c r="CE23" s="22">
        <f t="shared" si="35"/>
        <v>3</v>
      </c>
      <c r="CF23" s="122">
        <f t="shared" si="7"/>
        <v>324.33333333333337</v>
      </c>
      <c r="CG23" s="22">
        <f t="shared" si="36"/>
        <v>4</v>
      </c>
      <c r="CH23" s="122">
        <f t="shared" si="8"/>
        <v>284.33333333333337</v>
      </c>
      <c r="CI23" s="22">
        <f t="shared" si="37"/>
        <v>5</v>
      </c>
      <c r="CK23" s="22">
        <f t="shared" si="72"/>
        <v>0.91202769994110189</v>
      </c>
      <c r="CM23" s="22">
        <f t="shared" si="73"/>
        <v>0</v>
      </c>
      <c r="CN23" s="22">
        <f t="shared" si="74"/>
        <v>2.2598870056497176</v>
      </c>
      <c r="CO23" s="22">
        <f t="shared" si="75"/>
        <v>0.55762081784386619</v>
      </c>
      <c r="CP23" s="22">
        <f t="shared" si="76"/>
        <v>0</v>
      </c>
      <c r="CQ23" s="22">
        <f t="shared" si="77"/>
        <v>0</v>
      </c>
      <c r="CR23" s="22">
        <f t="shared" si="78"/>
        <v>0</v>
      </c>
      <c r="CS23" s="22">
        <f t="shared" si="79"/>
        <v>0</v>
      </c>
      <c r="CT23" s="22">
        <f t="shared" si="80"/>
        <v>0</v>
      </c>
      <c r="CU23" s="22">
        <f t="shared" si="81"/>
        <v>0</v>
      </c>
      <c r="CV23" s="22">
        <f t="shared" si="82"/>
        <v>0</v>
      </c>
      <c r="CW23" s="22" t="e">
        <f t="shared" si="83"/>
        <v>#DIV/0!</v>
      </c>
      <c r="CX23" s="22" t="e">
        <f t="shared" si="84"/>
        <v>#DIV/0!</v>
      </c>
      <c r="CY23" s="22">
        <f t="shared" si="85"/>
        <v>0</v>
      </c>
      <c r="CZ23" s="22">
        <f t="shared" si="86"/>
        <v>0</v>
      </c>
      <c r="DA23" s="22">
        <f t="shared" si="87"/>
        <v>0</v>
      </c>
      <c r="DB23" s="22">
        <f t="shared" si="88"/>
        <v>5.6701030927835063</v>
      </c>
      <c r="DC23" s="22">
        <f t="shared" si="89"/>
        <v>5.6701030927835063</v>
      </c>
      <c r="DE23" s="22">
        <f t="shared" si="90"/>
        <v>0</v>
      </c>
      <c r="DF23" s="22">
        <f t="shared" si="91"/>
        <v>1</v>
      </c>
      <c r="DG23" s="22">
        <f t="shared" si="92"/>
        <v>1</v>
      </c>
      <c r="DH23" s="22">
        <f t="shared" si="93"/>
        <v>0</v>
      </c>
      <c r="DI23" s="22">
        <f t="shared" si="94"/>
        <v>0</v>
      </c>
      <c r="DJ23" s="22">
        <f t="shared" si="95"/>
        <v>0</v>
      </c>
      <c r="DK23" s="22">
        <f t="shared" si="96"/>
        <v>0</v>
      </c>
      <c r="DL23" s="22">
        <f t="shared" si="97"/>
        <v>0</v>
      </c>
      <c r="DM23" s="22">
        <f t="shared" si="98"/>
        <v>0</v>
      </c>
      <c r="DN23" s="22">
        <f t="shared" si="99"/>
        <v>0</v>
      </c>
      <c r="DO23" s="22">
        <f t="shared" si="100"/>
        <v>0</v>
      </c>
      <c r="DP23" s="22">
        <f t="shared" si="101"/>
        <v>0</v>
      </c>
      <c r="DQ23" s="22">
        <f t="shared" si="102"/>
        <v>0</v>
      </c>
    </row>
    <row r="24" spans="1:121" s="22" customFormat="1" ht="15.75" thickBot="1">
      <c r="A24" s="117" t="str">
        <f>UNIFESP!A12</f>
        <v>UNIFESP</v>
      </c>
      <c r="B24" s="117">
        <f>UNIFESP!B12</f>
        <v>10</v>
      </c>
      <c r="C24" s="117" t="str">
        <f>UNIFESP!C12</f>
        <v>LILIANE DESGUALDO PEREIRA</v>
      </c>
      <c r="D24" s="96" t="str">
        <f>UNIFESP!D12</f>
        <v>P</v>
      </c>
      <c r="E24" s="117">
        <f>UNIFESP!E12</f>
        <v>0</v>
      </c>
      <c r="F24" s="117">
        <f>UNIFESP!F12</f>
        <v>2</v>
      </c>
      <c r="G24" s="117">
        <f>UNIFESP!G12</f>
        <v>1</v>
      </c>
      <c r="H24" s="117">
        <f>UNIFESP!H12</f>
        <v>2</v>
      </c>
      <c r="I24" s="117">
        <f>UNIFESP!I12</f>
        <v>1</v>
      </c>
      <c r="J24" s="117">
        <f>UNIFESP!J12</f>
        <v>0</v>
      </c>
      <c r="K24" s="117">
        <f>UNIFESP!K12</f>
        <v>0</v>
      </c>
      <c r="L24" s="117">
        <f>UNIFESP!L12</f>
        <v>0</v>
      </c>
      <c r="M24" s="117">
        <f>UNIFESP!M12</f>
        <v>0</v>
      </c>
      <c r="N24" s="117">
        <f>UNIFESP!N12</f>
        <v>0</v>
      </c>
      <c r="O24" s="117">
        <f>UNIFESP!O12</f>
        <v>0</v>
      </c>
      <c r="P24" s="117">
        <f>UNIFESP!P12</f>
        <v>0</v>
      </c>
      <c r="Q24" s="117">
        <f>UNIFESP!Q12</f>
        <v>0</v>
      </c>
      <c r="R24" s="117">
        <f>UNIFESP!R12</f>
        <v>0</v>
      </c>
      <c r="S24" s="117">
        <f>UNIFESP!S12</f>
        <v>0</v>
      </c>
      <c r="T24" s="96" t="str">
        <f>UNIFESP!T12</f>
        <v>p</v>
      </c>
      <c r="U24" s="117">
        <f>UNIFESP!U12</f>
        <v>0</v>
      </c>
      <c r="V24" s="117">
        <f>UNIFESP!V12</f>
        <v>1</v>
      </c>
      <c r="W24" s="117">
        <f>UNIFESP!W12</f>
        <v>1</v>
      </c>
      <c r="X24" s="117">
        <f>UNIFESP!X12</f>
        <v>0</v>
      </c>
      <c r="Y24" s="117">
        <f>UNIFESP!Y12</f>
        <v>0</v>
      </c>
      <c r="Z24" s="117">
        <f>UNIFESP!Z12</f>
        <v>0</v>
      </c>
      <c r="AA24" s="117">
        <f>UNIFESP!AA12</f>
        <v>0</v>
      </c>
      <c r="AB24" s="117">
        <f>UNIFESP!AB12</f>
        <v>0</v>
      </c>
      <c r="AC24" s="117">
        <f>UNIFESP!AC12</f>
        <v>1</v>
      </c>
      <c r="AD24" s="117">
        <f>UNIFESP!AD12</f>
        <v>0</v>
      </c>
      <c r="AE24" s="117">
        <f>UNIFESP!AE12</f>
        <v>0</v>
      </c>
      <c r="AF24" s="117">
        <f>UNIFESP!AF12</f>
        <v>0</v>
      </c>
      <c r="AG24" s="117">
        <f>UNIFESP!AG12</f>
        <v>1</v>
      </c>
      <c r="AH24" s="117">
        <f>UNIFESP!AH12</f>
        <v>0</v>
      </c>
      <c r="AI24" s="117">
        <f>UNIFESP!AI12</f>
        <v>0</v>
      </c>
      <c r="AJ24" s="48"/>
      <c r="AK24" s="90"/>
      <c r="AL24" s="31"/>
      <c r="AM24" s="31"/>
      <c r="AN24" s="25"/>
      <c r="AO24" s="25"/>
      <c r="AP24" s="25"/>
      <c r="AQ24" s="25"/>
      <c r="AR24" s="26"/>
      <c r="AS24" s="24"/>
      <c r="AT24" s="24"/>
      <c r="AU24" s="24"/>
      <c r="AV24" s="24"/>
      <c r="AW24" s="24"/>
      <c r="AX24" s="24"/>
      <c r="AY24" s="24"/>
      <c r="AZ24" s="27">
        <f t="shared" si="44"/>
        <v>2</v>
      </c>
      <c r="BA24" s="28">
        <f t="shared" si="45"/>
        <v>0</v>
      </c>
      <c r="BB24" s="29">
        <f t="shared" si="46"/>
        <v>3</v>
      </c>
      <c r="BC24" s="29">
        <f t="shared" si="47"/>
        <v>3</v>
      </c>
      <c r="BD24" s="29">
        <f t="shared" si="48"/>
        <v>2</v>
      </c>
      <c r="BE24" s="29">
        <f t="shared" si="49"/>
        <v>5</v>
      </c>
      <c r="BF24" s="29">
        <f t="shared" si="50"/>
        <v>2</v>
      </c>
      <c r="BG24" s="29">
        <f t="shared" si="51"/>
        <v>7</v>
      </c>
      <c r="BH24" s="29">
        <f t="shared" si="52"/>
        <v>1</v>
      </c>
      <c r="BI24" s="29">
        <f t="shared" si="53"/>
        <v>0</v>
      </c>
      <c r="BJ24" s="29">
        <f t="shared" si="54"/>
        <v>0</v>
      </c>
      <c r="BK24" s="29">
        <f t="shared" si="55"/>
        <v>0</v>
      </c>
      <c r="BL24" s="29">
        <f t="shared" si="56"/>
        <v>1</v>
      </c>
      <c r="BM24" s="29">
        <f t="shared" si="57"/>
        <v>1</v>
      </c>
      <c r="BN24" s="29">
        <f t="shared" si="58"/>
        <v>0</v>
      </c>
      <c r="BO24" s="29">
        <f t="shared" si="59"/>
        <v>0</v>
      </c>
      <c r="BP24" s="29">
        <f t="shared" si="60"/>
        <v>0</v>
      </c>
      <c r="BQ24" s="29">
        <f t="shared" si="61"/>
        <v>0</v>
      </c>
      <c r="BR24" s="29">
        <f t="shared" si="62"/>
        <v>1</v>
      </c>
      <c r="BS24" s="29">
        <f t="shared" si="63"/>
        <v>1</v>
      </c>
      <c r="BT24" s="29">
        <f t="shared" si="64"/>
        <v>0</v>
      </c>
      <c r="BU24" s="30">
        <f t="shared" si="65"/>
        <v>0</v>
      </c>
      <c r="BV24" s="30">
        <f t="shared" si="66"/>
        <v>0</v>
      </c>
      <c r="BX24" s="28">
        <f t="shared" si="67"/>
        <v>460</v>
      </c>
      <c r="BY24" s="29">
        <f t="shared" si="68"/>
        <v>0</v>
      </c>
      <c r="BZ24" s="29">
        <f t="shared" si="69"/>
        <v>0</v>
      </c>
      <c r="CA24" s="29">
        <f t="shared" si="70"/>
        <v>100</v>
      </c>
      <c r="CB24" s="29">
        <f t="shared" si="71"/>
        <v>50</v>
      </c>
      <c r="CC24" s="30">
        <f t="shared" si="34"/>
        <v>610</v>
      </c>
      <c r="CD24" s="122">
        <f t="shared" si="6"/>
        <v>463.33333333333337</v>
      </c>
      <c r="CE24" s="22">
        <f t="shared" si="35"/>
        <v>3</v>
      </c>
      <c r="CF24" s="122">
        <f t="shared" si="7"/>
        <v>423.33333333333337</v>
      </c>
      <c r="CG24" s="22">
        <f t="shared" si="36"/>
        <v>4</v>
      </c>
      <c r="CH24" s="122">
        <f t="shared" si="8"/>
        <v>383.33333333333337</v>
      </c>
      <c r="CI24" s="22">
        <f t="shared" si="37"/>
        <v>5</v>
      </c>
      <c r="CK24" s="22">
        <f t="shared" si="72"/>
        <v>1.0887219118670688</v>
      </c>
      <c r="CM24" s="22">
        <f t="shared" si="73"/>
        <v>0</v>
      </c>
      <c r="CN24" s="22">
        <f t="shared" si="74"/>
        <v>1.6949152542372881</v>
      </c>
      <c r="CO24" s="22">
        <f t="shared" si="75"/>
        <v>0.37174721189591081</v>
      </c>
      <c r="CP24" s="22">
        <f t="shared" si="76"/>
        <v>3.0769230769230766</v>
      </c>
      <c r="CQ24" s="22">
        <f t="shared" si="77"/>
        <v>5</v>
      </c>
      <c r="CR24" s="22">
        <f t="shared" si="78"/>
        <v>0</v>
      </c>
      <c r="CS24" s="22">
        <f t="shared" si="79"/>
        <v>0</v>
      </c>
      <c r="CT24" s="22">
        <f t="shared" si="80"/>
        <v>0</v>
      </c>
      <c r="CU24" s="22">
        <f t="shared" si="81"/>
        <v>100</v>
      </c>
      <c r="CV24" s="22">
        <f t="shared" si="82"/>
        <v>0</v>
      </c>
      <c r="CW24" s="22" t="e">
        <f t="shared" si="83"/>
        <v>#DIV/0!</v>
      </c>
      <c r="CX24" s="22" t="e">
        <f t="shared" si="84"/>
        <v>#DIV/0!</v>
      </c>
      <c r="CY24" s="22">
        <f t="shared" si="85"/>
        <v>0</v>
      </c>
      <c r="CZ24" s="22">
        <f t="shared" si="86"/>
        <v>4</v>
      </c>
      <c r="DA24" s="22">
        <f t="shared" si="87"/>
        <v>0</v>
      </c>
      <c r="DB24" s="22">
        <f t="shared" si="88"/>
        <v>0</v>
      </c>
      <c r="DC24" s="22">
        <f t="shared" si="89"/>
        <v>0</v>
      </c>
      <c r="DE24" s="22">
        <f t="shared" si="90"/>
        <v>0</v>
      </c>
      <c r="DF24" s="22">
        <f t="shared" si="91"/>
        <v>1</v>
      </c>
      <c r="DG24" s="22">
        <f t="shared" si="92"/>
        <v>1</v>
      </c>
      <c r="DH24" s="22">
        <f t="shared" si="93"/>
        <v>1</v>
      </c>
      <c r="DI24" s="22">
        <f t="shared" si="94"/>
        <v>1</v>
      </c>
      <c r="DJ24" s="22">
        <f t="shared" si="95"/>
        <v>0</v>
      </c>
      <c r="DK24" s="22">
        <f t="shared" si="96"/>
        <v>0</v>
      </c>
      <c r="DL24" s="22">
        <f t="shared" si="97"/>
        <v>0</v>
      </c>
      <c r="DM24" s="22">
        <f t="shared" si="98"/>
        <v>1</v>
      </c>
      <c r="DN24" s="22">
        <f t="shared" si="99"/>
        <v>0</v>
      </c>
      <c r="DO24" s="22">
        <f t="shared" si="100"/>
        <v>0</v>
      </c>
      <c r="DP24" s="22">
        <f t="shared" si="101"/>
        <v>0</v>
      </c>
      <c r="DQ24" s="22">
        <f t="shared" si="102"/>
        <v>1</v>
      </c>
    </row>
    <row r="25" spans="1:121" s="22" customFormat="1" ht="15.75" thickBot="1">
      <c r="A25" s="117" t="str">
        <f>UNIFESP!A13</f>
        <v>UNIFESP</v>
      </c>
      <c r="B25" s="117">
        <f>UNIFESP!B13</f>
        <v>11</v>
      </c>
      <c r="C25" s="117" t="str">
        <f>UNIFESP!C13</f>
        <v>MARA SUZANA BEHLAU</v>
      </c>
      <c r="D25" s="96" t="str">
        <f>UNIFESP!D13</f>
        <v>P</v>
      </c>
      <c r="E25" s="117">
        <f>UNIFESP!E13</f>
        <v>0</v>
      </c>
      <c r="F25" s="117">
        <f>UNIFESP!F13</f>
        <v>4</v>
      </c>
      <c r="G25" s="117">
        <f>UNIFESP!G13</f>
        <v>7</v>
      </c>
      <c r="H25" s="117">
        <f>UNIFESP!H13</f>
        <v>0</v>
      </c>
      <c r="I25" s="117">
        <f>UNIFESP!I13</f>
        <v>0</v>
      </c>
      <c r="J25" s="117">
        <f>UNIFESP!J13</f>
        <v>0</v>
      </c>
      <c r="K25" s="117">
        <f>UNIFESP!K13</f>
        <v>0</v>
      </c>
      <c r="L25" s="117">
        <f>UNIFESP!L13</f>
        <v>0</v>
      </c>
      <c r="M25" s="117">
        <f>UNIFESP!M13</f>
        <v>0</v>
      </c>
      <c r="N25" s="117">
        <f>UNIFESP!N13</f>
        <v>0</v>
      </c>
      <c r="O25" s="117">
        <f>UNIFESP!O13</f>
        <v>0</v>
      </c>
      <c r="P25" s="117">
        <f>UNIFESP!P13</f>
        <v>0</v>
      </c>
      <c r="Q25" s="117">
        <f>UNIFESP!Q13</f>
        <v>0</v>
      </c>
      <c r="R25" s="117">
        <f>UNIFESP!R13</f>
        <v>0</v>
      </c>
      <c r="S25" s="117">
        <f>UNIFESP!S13</f>
        <v>0</v>
      </c>
      <c r="T25" s="96" t="str">
        <f>UNIFESP!T13</f>
        <v>p</v>
      </c>
      <c r="U25" s="117">
        <f>UNIFESP!U13</f>
        <v>0</v>
      </c>
      <c r="V25" s="117">
        <f>UNIFESP!V13</f>
        <v>3</v>
      </c>
      <c r="W25" s="117">
        <f>UNIFESP!W13</f>
        <v>8</v>
      </c>
      <c r="X25" s="117">
        <f>UNIFESP!X13</f>
        <v>0</v>
      </c>
      <c r="Y25" s="117">
        <f>UNIFESP!Y13</f>
        <v>0</v>
      </c>
      <c r="Z25" s="117">
        <f>UNIFESP!Z13</f>
        <v>0</v>
      </c>
      <c r="AA25" s="117">
        <f>UNIFESP!AA13</f>
        <v>0</v>
      </c>
      <c r="AB25" s="117">
        <f>UNIFESP!AB13</f>
        <v>0</v>
      </c>
      <c r="AC25" s="117">
        <f>UNIFESP!AC13</f>
        <v>0</v>
      </c>
      <c r="AD25" s="117">
        <f>UNIFESP!AD13</f>
        <v>1</v>
      </c>
      <c r="AE25" s="117">
        <f>UNIFESP!AE13</f>
        <v>0</v>
      </c>
      <c r="AF25" s="117">
        <f>UNIFESP!AF13</f>
        <v>0</v>
      </c>
      <c r="AG25" s="117">
        <f>UNIFESP!AG13</f>
        <v>0</v>
      </c>
      <c r="AH25" s="117">
        <f>UNIFESP!AH13</f>
        <v>0</v>
      </c>
      <c r="AI25" s="117">
        <f>UNIFESP!AI13</f>
        <v>0</v>
      </c>
      <c r="AJ25" s="48"/>
      <c r="AK25" s="90"/>
      <c r="AL25" s="31"/>
      <c r="AM25" s="31"/>
      <c r="AN25" s="25"/>
      <c r="AO25" s="25"/>
      <c r="AP25" s="25"/>
      <c r="AQ25" s="25"/>
      <c r="AR25" s="26"/>
      <c r="AS25" s="24"/>
      <c r="AT25" s="24"/>
      <c r="AU25" s="24"/>
      <c r="AV25" s="24"/>
      <c r="AW25" s="24"/>
      <c r="AX25" s="24"/>
      <c r="AY25" s="24"/>
      <c r="AZ25" s="27">
        <f t="shared" si="44"/>
        <v>2</v>
      </c>
      <c r="BA25" s="28">
        <f t="shared" si="45"/>
        <v>0</v>
      </c>
      <c r="BB25" s="29">
        <f t="shared" si="46"/>
        <v>7</v>
      </c>
      <c r="BC25" s="29">
        <f t="shared" si="47"/>
        <v>7</v>
      </c>
      <c r="BD25" s="29">
        <f t="shared" si="48"/>
        <v>15</v>
      </c>
      <c r="BE25" s="29">
        <f t="shared" si="49"/>
        <v>22</v>
      </c>
      <c r="BF25" s="29">
        <f t="shared" si="50"/>
        <v>0</v>
      </c>
      <c r="BG25" s="29">
        <f t="shared" si="51"/>
        <v>22</v>
      </c>
      <c r="BH25" s="29">
        <f t="shared" si="52"/>
        <v>0</v>
      </c>
      <c r="BI25" s="29">
        <f t="shared" si="53"/>
        <v>0</v>
      </c>
      <c r="BJ25" s="29">
        <f t="shared" si="54"/>
        <v>0</v>
      </c>
      <c r="BK25" s="29">
        <f t="shared" si="55"/>
        <v>0</v>
      </c>
      <c r="BL25" s="29">
        <f t="shared" si="56"/>
        <v>0</v>
      </c>
      <c r="BM25" s="29">
        <f t="shared" si="57"/>
        <v>0</v>
      </c>
      <c r="BN25" s="29">
        <f t="shared" si="58"/>
        <v>1</v>
      </c>
      <c r="BO25" s="29">
        <f t="shared" si="59"/>
        <v>0</v>
      </c>
      <c r="BP25" s="29">
        <f t="shared" si="60"/>
        <v>0</v>
      </c>
      <c r="BQ25" s="29">
        <f t="shared" si="61"/>
        <v>0</v>
      </c>
      <c r="BR25" s="29">
        <f t="shared" si="62"/>
        <v>0</v>
      </c>
      <c r="BS25" s="29">
        <f t="shared" si="63"/>
        <v>0</v>
      </c>
      <c r="BT25" s="29">
        <f t="shared" si="64"/>
        <v>0</v>
      </c>
      <c r="BU25" s="30">
        <f t="shared" si="65"/>
        <v>0</v>
      </c>
      <c r="BV25" s="30">
        <f t="shared" si="66"/>
        <v>0</v>
      </c>
      <c r="BX25" s="28">
        <f t="shared" si="67"/>
        <v>1460</v>
      </c>
      <c r="BY25" s="29">
        <f t="shared" si="68"/>
        <v>0</v>
      </c>
      <c r="BZ25" s="29">
        <f t="shared" si="69"/>
        <v>0</v>
      </c>
      <c r="CA25" s="29">
        <f t="shared" si="70"/>
        <v>50</v>
      </c>
      <c r="CB25" s="29">
        <f t="shared" si="71"/>
        <v>0</v>
      </c>
      <c r="CC25" s="30">
        <f t="shared" si="34"/>
        <v>1510</v>
      </c>
      <c r="CD25" s="122">
        <f t="shared" si="6"/>
        <v>1363.3333333333333</v>
      </c>
      <c r="CE25" s="22">
        <f t="shared" si="35"/>
        <v>3</v>
      </c>
      <c r="CF25" s="122">
        <f t="shared" si="7"/>
        <v>1323.3333333333333</v>
      </c>
      <c r="CG25" s="22">
        <f t="shared" si="36"/>
        <v>4</v>
      </c>
      <c r="CH25" s="122">
        <f t="shared" si="8"/>
        <v>1283.3333333333333</v>
      </c>
      <c r="CI25" s="22">
        <f t="shared" si="37"/>
        <v>5</v>
      </c>
      <c r="CK25" s="22">
        <f t="shared" si="72"/>
        <v>2.6950329293758588</v>
      </c>
      <c r="CM25" s="22">
        <f t="shared" si="73"/>
        <v>0</v>
      </c>
      <c r="CN25" s="22">
        <f t="shared" si="74"/>
        <v>3.9548022598870056</v>
      </c>
      <c r="CO25" s="22">
        <f t="shared" si="75"/>
        <v>2.7881040892193307</v>
      </c>
      <c r="CP25" s="22">
        <f t="shared" si="76"/>
        <v>0</v>
      </c>
      <c r="CQ25" s="22">
        <f t="shared" si="77"/>
        <v>0</v>
      </c>
      <c r="CR25" s="22">
        <f t="shared" si="78"/>
        <v>0</v>
      </c>
      <c r="CS25" s="22">
        <f t="shared" si="79"/>
        <v>0</v>
      </c>
      <c r="CT25" s="22">
        <f t="shared" si="80"/>
        <v>0</v>
      </c>
      <c r="CU25" s="22">
        <f t="shared" si="81"/>
        <v>0</v>
      </c>
      <c r="CV25" s="22">
        <f t="shared" si="82"/>
        <v>50</v>
      </c>
      <c r="CW25" s="22" t="e">
        <f t="shared" si="83"/>
        <v>#DIV/0!</v>
      </c>
      <c r="CX25" s="22" t="e">
        <f t="shared" si="84"/>
        <v>#DIV/0!</v>
      </c>
      <c r="CY25" s="22">
        <f t="shared" si="85"/>
        <v>0</v>
      </c>
      <c r="CZ25" s="22">
        <f t="shared" si="86"/>
        <v>0</v>
      </c>
      <c r="DA25" s="22">
        <f t="shared" si="87"/>
        <v>0</v>
      </c>
      <c r="DB25" s="22">
        <f t="shared" si="88"/>
        <v>0</v>
      </c>
      <c r="DC25" s="22">
        <f t="shared" si="89"/>
        <v>0</v>
      </c>
      <c r="DE25" s="22">
        <f t="shared" si="90"/>
        <v>0</v>
      </c>
      <c r="DF25" s="22">
        <f t="shared" si="91"/>
        <v>1</v>
      </c>
      <c r="DG25" s="22">
        <f t="shared" si="92"/>
        <v>1</v>
      </c>
      <c r="DH25" s="22">
        <f t="shared" si="93"/>
        <v>0</v>
      </c>
      <c r="DI25" s="22">
        <f t="shared" si="94"/>
        <v>0</v>
      </c>
      <c r="DJ25" s="22">
        <f t="shared" si="95"/>
        <v>0</v>
      </c>
      <c r="DK25" s="22">
        <f t="shared" si="96"/>
        <v>0</v>
      </c>
      <c r="DL25" s="22">
        <f t="shared" si="97"/>
        <v>0</v>
      </c>
      <c r="DM25" s="22">
        <f t="shared" si="98"/>
        <v>0</v>
      </c>
      <c r="DN25" s="22">
        <f t="shared" si="99"/>
        <v>1</v>
      </c>
      <c r="DO25" s="22">
        <f t="shared" si="100"/>
        <v>0</v>
      </c>
      <c r="DP25" s="22">
        <f t="shared" si="101"/>
        <v>0</v>
      </c>
      <c r="DQ25" s="22">
        <f t="shared" si="102"/>
        <v>0</v>
      </c>
    </row>
    <row r="26" spans="1:121" s="22" customFormat="1" ht="15.75" thickBot="1">
      <c r="A26" s="117" t="str">
        <f>UNIFESP!A14</f>
        <v>UNIFESP</v>
      </c>
      <c r="B26" s="117">
        <f>UNIFESP!B14</f>
        <v>12</v>
      </c>
      <c r="C26" s="117" t="str">
        <f>UNIFESP!C14</f>
        <v>MARIA CECILIA MARTINELLI IORIO</v>
      </c>
      <c r="D26" s="96" t="str">
        <f>UNIFESP!D14</f>
        <v>P</v>
      </c>
      <c r="E26" s="117">
        <f>UNIFESP!E14</f>
        <v>0</v>
      </c>
      <c r="F26" s="117">
        <f>UNIFESP!F14</f>
        <v>1</v>
      </c>
      <c r="G26" s="117">
        <f>UNIFESP!G14</f>
        <v>4</v>
      </c>
      <c r="H26" s="117">
        <f>UNIFESP!H14</f>
        <v>0</v>
      </c>
      <c r="I26" s="117">
        <f>UNIFESP!I14</f>
        <v>0</v>
      </c>
      <c r="J26" s="117">
        <f>UNIFESP!J14</f>
        <v>0</v>
      </c>
      <c r="K26" s="117">
        <f>UNIFESP!K14</f>
        <v>0</v>
      </c>
      <c r="L26" s="117">
        <f>UNIFESP!L14</f>
        <v>0</v>
      </c>
      <c r="M26" s="117">
        <f>UNIFESP!M14</f>
        <v>0</v>
      </c>
      <c r="N26" s="117">
        <f>UNIFESP!N14</f>
        <v>0</v>
      </c>
      <c r="O26" s="117">
        <f>UNIFESP!O14</f>
        <v>0</v>
      </c>
      <c r="P26" s="117">
        <f>UNIFESP!P14</f>
        <v>0</v>
      </c>
      <c r="Q26" s="117">
        <f>UNIFESP!Q14</f>
        <v>0</v>
      </c>
      <c r="R26" s="117">
        <f>UNIFESP!R14</f>
        <v>0</v>
      </c>
      <c r="S26" s="117">
        <f>UNIFESP!S14</f>
        <v>0</v>
      </c>
      <c r="T26" s="96" t="str">
        <f>UNIFESP!T14</f>
        <v>p</v>
      </c>
      <c r="U26" s="117">
        <f>UNIFESP!U14</f>
        <v>0</v>
      </c>
      <c r="V26" s="117">
        <f>UNIFESP!V14</f>
        <v>2</v>
      </c>
      <c r="W26" s="117">
        <f>UNIFESP!W14</f>
        <v>2</v>
      </c>
      <c r="X26" s="117">
        <f>UNIFESP!X14</f>
        <v>0</v>
      </c>
      <c r="Y26" s="117">
        <f>UNIFESP!Y14</f>
        <v>0</v>
      </c>
      <c r="Z26" s="117">
        <f>UNIFESP!Z14</f>
        <v>0</v>
      </c>
      <c r="AA26" s="117">
        <f>UNIFESP!AA14</f>
        <v>0</v>
      </c>
      <c r="AB26" s="117">
        <f>UNIFESP!AB14</f>
        <v>0</v>
      </c>
      <c r="AC26" s="117">
        <f>UNIFESP!AC14</f>
        <v>0</v>
      </c>
      <c r="AD26" s="117">
        <f>UNIFESP!AD14</f>
        <v>0</v>
      </c>
      <c r="AE26" s="117">
        <f>UNIFESP!AE14</f>
        <v>0</v>
      </c>
      <c r="AF26" s="117">
        <f>UNIFESP!AF14</f>
        <v>0</v>
      </c>
      <c r="AG26" s="117">
        <f>UNIFESP!AG14</f>
        <v>2</v>
      </c>
      <c r="AH26" s="117">
        <f>UNIFESP!AH14</f>
        <v>0</v>
      </c>
      <c r="AI26" s="117">
        <f>UNIFESP!AI14</f>
        <v>1</v>
      </c>
      <c r="AJ26" s="48"/>
      <c r="AK26" s="90"/>
      <c r="AL26" s="31"/>
      <c r="AM26" s="31"/>
      <c r="AN26" s="25"/>
      <c r="AO26" s="25"/>
      <c r="AP26" s="25"/>
      <c r="AQ26" s="25"/>
      <c r="AR26" s="26"/>
      <c r="AS26" s="24"/>
      <c r="AT26" s="24"/>
      <c r="AU26" s="24"/>
      <c r="AV26" s="24"/>
      <c r="AW26" s="24"/>
      <c r="AX26" s="24"/>
      <c r="AY26" s="24"/>
      <c r="AZ26" s="27">
        <f t="shared" si="44"/>
        <v>2</v>
      </c>
      <c r="BA26" s="28">
        <f t="shared" si="45"/>
        <v>0</v>
      </c>
      <c r="BB26" s="29">
        <f t="shared" si="46"/>
        <v>3</v>
      </c>
      <c r="BC26" s="29">
        <f t="shared" si="47"/>
        <v>3</v>
      </c>
      <c r="BD26" s="29">
        <f t="shared" si="48"/>
        <v>6</v>
      </c>
      <c r="BE26" s="29">
        <f t="shared" si="49"/>
        <v>9</v>
      </c>
      <c r="BF26" s="29">
        <f t="shared" si="50"/>
        <v>0</v>
      </c>
      <c r="BG26" s="29">
        <f t="shared" si="51"/>
        <v>9</v>
      </c>
      <c r="BH26" s="29">
        <f t="shared" si="52"/>
        <v>0</v>
      </c>
      <c r="BI26" s="29">
        <f t="shared" si="53"/>
        <v>0</v>
      </c>
      <c r="BJ26" s="29">
        <f t="shared" si="54"/>
        <v>0</v>
      </c>
      <c r="BK26" s="29">
        <f t="shared" si="55"/>
        <v>0</v>
      </c>
      <c r="BL26" s="29">
        <f t="shared" si="56"/>
        <v>0</v>
      </c>
      <c r="BM26" s="29">
        <f t="shared" si="57"/>
        <v>0</v>
      </c>
      <c r="BN26" s="29">
        <f t="shared" si="58"/>
        <v>0</v>
      </c>
      <c r="BO26" s="29">
        <f t="shared" si="59"/>
        <v>0</v>
      </c>
      <c r="BP26" s="29">
        <f t="shared" si="60"/>
        <v>0</v>
      </c>
      <c r="BQ26" s="29">
        <f t="shared" si="61"/>
        <v>0</v>
      </c>
      <c r="BR26" s="29">
        <f t="shared" si="62"/>
        <v>2</v>
      </c>
      <c r="BS26" s="29">
        <f t="shared" si="63"/>
        <v>2</v>
      </c>
      <c r="BT26" s="29">
        <f t="shared" si="64"/>
        <v>0</v>
      </c>
      <c r="BU26" s="30">
        <f t="shared" si="65"/>
        <v>1</v>
      </c>
      <c r="BV26" s="30">
        <f t="shared" si="66"/>
        <v>1</v>
      </c>
      <c r="BX26" s="28">
        <f t="shared" si="67"/>
        <v>600</v>
      </c>
      <c r="BY26" s="29">
        <f t="shared" si="68"/>
        <v>0</v>
      </c>
      <c r="BZ26" s="29">
        <f t="shared" si="69"/>
        <v>0</v>
      </c>
      <c r="CA26" s="29">
        <f t="shared" si="70"/>
        <v>0</v>
      </c>
      <c r="CB26" s="29">
        <f t="shared" si="71"/>
        <v>110</v>
      </c>
      <c r="CC26" s="30">
        <f t="shared" si="34"/>
        <v>710</v>
      </c>
      <c r="CD26" s="122">
        <f t="shared" si="6"/>
        <v>563.33333333333337</v>
      </c>
      <c r="CE26" s="22">
        <f t="shared" si="35"/>
        <v>3</v>
      </c>
      <c r="CF26" s="122">
        <f t="shared" si="7"/>
        <v>523.33333333333337</v>
      </c>
      <c r="CG26" s="22">
        <f t="shared" si="36"/>
        <v>4</v>
      </c>
      <c r="CH26" s="122">
        <f t="shared" si="8"/>
        <v>483.33333333333337</v>
      </c>
      <c r="CI26" s="22">
        <f t="shared" si="37"/>
        <v>5</v>
      </c>
      <c r="CK26" s="22">
        <f t="shared" si="72"/>
        <v>1.26720091381249</v>
      </c>
      <c r="CM26" s="22">
        <f t="shared" si="73"/>
        <v>0</v>
      </c>
      <c r="CN26" s="22">
        <f t="shared" si="74"/>
        <v>1.6949152542372881</v>
      </c>
      <c r="CO26" s="22">
        <f t="shared" si="75"/>
        <v>1.1152416356877324</v>
      </c>
      <c r="CP26" s="22">
        <f t="shared" si="76"/>
        <v>0</v>
      </c>
      <c r="CQ26" s="22">
        <f t="shared" si="77"/>
        <v>0</v>
      </c>
      <c r="CR26" s="22">
        <f t="shared" si="78"/>
        <v>0</v>
      </c>
      <c r="CS26" s="22">
        <f t="shared" si="79"/>
        <v>0</v>
      </c>
      <c r="CT26" s="22">
        <f t="shared" si="80"/>
        <v>0</v>
      </c>
      <c r="CU26" s="22">
        <f t="shared" si="81"/>
        <v>0</v>
      </c>
      <c r="CV26" s="22">
        <f t="shared" si="82"/>
        <v>0</v>
      </c>
      <c r="CW26" s="22" t="e">
        <f t="shared" si="83"/>
        <v>#DIV/0!</v>
      </c>
      <c r="CX26" s="22" t="e">
        <f t="shared" si="84"/>
        <v>#DIV/0!</v>
      </c>
      <c r="CY26" s="22">
        <f t="shared" si="85"/>
        <v>0</v>
      </c>
      <c r="CZ26" s="22">
        <f t="shared" si="86"/>
        <v>8</v>
      </c>
      <c r="DA26" s="22">
        <f t="shared" si="87"/>
        <v>0</v>
      </c>
      <c r="DB26" s="22">
        <f t="shared" si="88"/>
        <v>5.1546391752577323</v>
      </c>
      <c r="DC26" s="22">
        <f t="shared" si="89"/>
        <v>5.1546391752577323</v>
      </c>
      <c r="DE26" s="22">
        <f t="shared" si="90"/>
        <v>0</v>
      </c>
      <c r="DF26" s="22">
        <f t="shared" si="91"/>
        <v>1</v>
      </c>
      <c r="DG26" s="22">
        <f t="shared" si="92"/>
        <v>1</v>
      </c>
      <c r="DH26" s="22">
        <f t="shared" si="93"/>
        <v>0</v>
      </c>
      <c r="DI26" s="22">
        <f t="shared" si="94"/>
        <v>0</v>
      </c>
      <c r="DJ26" s="22">
        <f t="shared" si="95"/>
        <v>0</v>
      </c>
      <c r="DK26" s="22">
        <f t="shared" si="96"/>
        <v>0</v>
      </c>
      <c r="DL26" s="22">
        <f t="shared" si="97"/>
        <v>0</v>
      </c>
      <c r="DM26" s="22">
        <f t="shared" si="98"/>
        <v>0</v>
      </c>
      <c r="DN26" s="22">
        <f t="shared" si="99"/>
        <v>0</v>
      </c>
      <c r="DO26" s="22">
        <f t="shared" si="100"/>
        <v>0</v>
      </c>
      <c r="DP26" s="22">
        <f t="shared" si="101"/>
        <v>0</v>
      </c>
      <c r="DQ26" s="22">
        <f t="shared" si="102"/>
        <v>1</v>
      </c>
    </row>
    <row r="27" spans="1:121" s="22" customFormat="1" ht="15.75" thickBot="1">
      <c r="A27" s="117" t="str">
        <f>UNIFESP!A15</f>
        <v>UNIFESP</v>
      </c>
      <c r="B27" s="117">
        <f>UNIFESP!B15</f>
        <v>13</v>
      </c>
      <c r="C27" s="117" t="str">
        <f>UNIFESP!C15</f>
        <v>MARIA INES REBELO GONÇALVES</v>
      </c>
      <c r="D27" s="96" t="str">
        <f>UNIFESP!D15</f>
        <v>P</v>
      </c>
      <c r="E27" s="117">
        <f>UNIFESP!E15</f>
        <v>0</v>
      </c>
      <c r="F27" s="117">
        <f>UNIFESP!F15</f>
        <v>0</v>
      </c>
      <c r="G27" s="117">
        <f>UNIFESP!G15</f>
        <v>0</v>
      </c>
      <c r="H27" s="117">
        <f>UNIFESP!H15</f>
        <v>0</v>
      </c>
      <c r="I27" s="117">
        <f>UNIFESP!I15</f>
        <v>0</v>
      </c>
      <c r="J27" s="117">
        <f>UNIFESP!J15</f>
        <v>0</v>
      </c>
      <c r="K27" s="117">
        <f>UNIFESP!K15</f>
        <v>0</v>
      </c>
      <c r="L27" s="117">
        <f>UNIFESP!L15</f>
        <v>0</v>
      </c>
      <c r="M27" s="117">
        <f>UNIFESP!M15</f>
        <v>0</v>
      </c>
      <c r="N27" s="117">
        <f>UNIFESP!N15</f>
        <v>0</v>
      </c>
      <c r="O27" s="117">
        <f>UNIFESP!O15</f>
        <v>0</v>
      </c>
      <c r="P27" s="117">
        <f>UNIFESP!P15</f>
        <v>0</v>
      </c>
      <c r="Q27" s="117">
        <f>UNIFESP!Q15</f>
        <v>0</v>
      </c>
      <c r="R27" s="117">
        <f>UNIFESP!R15</f>
        <v>0</v>
      </c>
      <c r="S27" s="117">
        <f>UNIFESP!S15</f>
        <v>0</v>
      </c>
      <c r="T27" s="96" t="str">
        <f>UNIFESP!T15</f>
        <v>p</v>
      </c>
      <c r="U27" s="117">
        <f>UNIFESP!U15</f>
        <v>0</v>
      </c>
      <c r="V27" s="117">
        <f>UNIFESP!V15</f>
        <v>1</v>
      </c>
      <c r="W27" s="117">
        <f>UNIFESP!W15</f>
        <v>1</v>
      </c>
      <c r="X27" s="117">
        <f>UNIFESP!X15</f>
        <v>0</v>
      </c>
      <c r="Y27" s="117">
        <f>UNIFESP!Y15</f>
        <v>0</v>
      </c>
      <c r="Z27" s="117">
        <f>UNIFESP!Z15</f>
        <v>0</v>
      </c>
      <c r="AA27" s="117">
        <f>UNIFESP!AA15</f>
        <v>0</v>
      </c>
      <c r="AB27" s="117">
        <f>UNIFESP!AB15</f>
        <v>0</v>
      </c>
      <c r="AC27" s="117">
        <f>UNIFESP!AC15</f>
        <v>0</v>
      </c>
      <c r="AD27" s="117">
        <f>UNIFESP!AD15</f>
        <v>0</v>
      </c>
      <c r="AE27" s="117">
        <f>UNIFESP!AE15</f>
        <v>0</v>
      </c>
      <c r="AF27" s="117">
        <f>UNIFESP!AF15</f>
        <v>0</v>
      </c>
      <c r="AG27" s="117">
        <f>UNIFESP!AG15</f>
        <v>0</v>
      </c>
      <c r="AH27" s="117">
        <f>UNIFESP!AH15</f>
        <v>0</v>
      </c>
      <c r="AI27" s="117">
        <f>UNIFESP!AI15</f>
        <v>1</v>
      </c>
      <c r="AJ27" s="48"/>
      <c r="AK27" s="90"/>
      <c r="AL27" s="31"/>
      <c r="AM27" s="31"/>
      <c r="AN27" s="25"/>
      <c r="AO27" s="25"/>
      <c r="AP27" s="25"/>
      <c r="AQ27" s="25"/>
      <c r="AR27" s="26"/>
      <c r="AS27" s="24"/>
      <c r="AT27" s="24"/>
      <c r="AU27" s="24"/>
      <c r="AV27" s="24"/>
      <c r="AW27" s="24"/>
      <c r="AX27" s="24"/>
      <c r="AY27" s="24"/>
      <c r="AZ27" s="27">
        <f t="shared" si="44"/>
        <v>2</v>
      </c>
      <c r="BA27" s="28">
        <f t="shared" si="45"/>
        <v>0</v>
      </c>
      <c r="BB27" s="29">
        <f t="shared" si="46"/>
        <v>1</v>
      </c>
      <c r="BC27" s="29">
        <f t="shared" si="47"/>
        <v>1</v>
      </c>
      <c r="BD27" s="29">
        <f t="shared" si="48"/>
        <v>1</v>
      </c>
      <c r="BE27" s="29">
        <f t="shared" si="49"/>
        <v>2</v>
      </c>
      <c r="BF27" s="29">
        <f t="shared" si="50"/>
        <v>0</v>
      </c>
      <c r="BG27" s="29">
        <f t="shared" si="51"/>
        <v>2</v>
      </c>
      <c r="BH27" s="29">
        <f t="shared" si="52"/>
        <v>0</v>
      </c>
      <c r="BI27" s="29">
        <f t="shared" si="53"/>
        <v>0</v>
      </c>
      <c r="BJ27" s="29">
        <f t="shared" si="54"/>
        <v>0</v>
      </c>
      <c r="BK27" s="29">
        <f t="shared" si="55"/>
        <v>0</v>
      </c>
      <c r="BL27" s="29">
        <f t="shared" si="56"/>
        <v>0</v>
      </c>
      <c r="BM27" s="29">
        <f t="shared" si="57"/>
        <v>0</v>
      </c>
      <c r="BN27" s="29">
        <f t="shared" si="58"/>
        <v>0</v>
      </c>
      <c r="BO27" s="29">
        <f t="shared" si="59"/>
        <v>0</v>
      </c>
      <c r="BP27" s="29">
        <f t="shared" si="60"/>
        <v>0</v>
      </c>
      <c r="BQ27" s="29">
        <f t="shared" si="61"/>
        <v>0</v>
      </c>
      <c r="BR27" s="29">
        <f t="shared" si="62"/>
        <v>0</v>
      </c>
      <c r="BS27" s="29">
        <f t="shared" si="63"/>
        <v>0</v>
      </c>
      <c r="BT27" s="29">
        <f t="shared" si="64"/>
        <v>0</v>
      </c>
      <c r="BU27" s="30">
        <f t="shared" si="65"/>
        <v>1</v>
      </c>
      <c r="BV27" s="30">
        <f t="shared" si="66"/>
        <v>1</v>
      </c>
      <c r="BX27" s="28">
        <f t="shared" si="67"/>
        <v>140</v>
      </c>
      <c r="BY27" s="29">
        <f t="shared" si="68"/>
        <v>0</v>
      </c>
      <c r="BZ27" s="29">
        <f t="shared" si="69"/>
        <v>0</v>
      </c>
      <c r="CA27" s="29">
        <f t="shared" si="70"/>
        <v>0</v>
      </c>
      <c r="CB27" s="29">
        <f t="shared" si="71"/>
        <v>10</v>
      </c>
      <c r="CC27" s="30">
        <f t="shared" si="34"/>
        <v>150</v>
      </c>
      <c r="CD27" s="122">
        <f t="shared" si="6"/>
        <v>3.3333333333333428</v>
      </c>
      <c r="CE27" s="22">
        <f t="shared" si="35"/>
        <v>3</v>
      </c>
      <c r="CF27" s="122">
        <f t="shared" si="7"/>
        <v>-36.666666666666657</v>
      </c>
      <c r="CG27" s="22" t="str">
        <f t="shared" si="36"/>
        <v>NAO</v>
      </c>
      <c r="CH27" s="122">
        <f t="shared" si="8"/>
        <v>-76.666666666666657</v>
      </c>
      <c r="CI27" s="22" t="str">
        <f t="shared" si="37"/>
        <v>NAO</v>
      </c>
      <c r="CK27" s="22">
        <f t="shared" si="72"/>
        <v>0.26771850291813171</v>
      </c>
      <c r="CM27" s="22">
        <f t="shared" si="73"/>
        <v>0</v>
      </c>
      <c r="CN27" s="22">
        <f t="shared" si="74"/>
        <v>0.56497175141242939</v>
      </c>
      <c r="CO27" s="22">
        <f t="shared" si="75"/>
        <v>0.18587360594795541</v>
      </c>
      <c r="CP27" s="22">
        <f t="shared" si="76"/>
        <v>0</v>
      </c>
      <c r="CQ27" s="22">
        <f t="shared" si="77"/>
        <v>0</v>
      </c>
      <c r="CR27" s="22">
        <f t="shared" si="78"/>
        <v>0</v>
      </c>
      <c r="CS27" s="22">
        <f t="shared" si="79"/>
        <v>0</v>
      </c>
      <c r="CT27" s="22">
        <f t="shared" si="80"/>
        <v>0</v>
      </c>
      <c r="CU27" s="22">
        <f t="shared" si="81"/>
        <v>0</v>
      </c>
      <c r="CV27" s="22">
        <f t="shared" si="82"/>
        <v>0</v>
      </c>
      <c r="CW27" s="22" t="e">
        <f t="shared" si="83"/>
        <v>#DIV/0!</v>
      </c>
      <c r="CX27" s="22" t="e">
        <f t="shared" si="84"/>
        <v>#DIV/0!</v>
      </c>
      <c r="CY27" s="22">
        <f t="shared" si="85"/>
        <v>0</v>
      </c>
      <c r="CZ27" s="22">
        <f t="shared" si="86"/>
        <v>0</v>
      </c>
      <c r="DA27" s="22">
        <f t="shared" si="87"/>
        <v>0</v>
      </c>
      <c r="DB27" s="22">
        <f t="shared" si="88"/>
        <v>5.1546391752577323</v>
      </c>
      <c r="DC27" s="22">
        <f t="shared" si="89"/>
        <v>5.1546391752577323</v>
      </c>
      <c r="DE27" s="22">
        <f t="shared" si="90"/>
        <v>0</v>
      </c>
      <c r="DF27" s="22">
        <f t="shared" si="91"/>
        <v>1</v>
      </c>
      <c r="DG27" s="22">
        <f t="shared" si="92"/>
        <v>1</v>
      </c>
      <c r="DH27" s="22">
        <f t="shared" si="93"/>
        <v>0</v>
      </c>
      <c r="DI27" s="22">
        <f t="shared" si="94"/>
        <v>0</v>
      </c>
      <c r="DJ27" s="22">
        <f t="shared" si="95"/>
        <v>0</v>
      </c>
      <c r="DK27" s="22">
        <f t="shared" si="96"/>
        <v>0</v>
      </c>
      <c r="DL27" s="22">
        <f t="shared" si="97"/>
        <v>0</v>
      </c>
      <c r="DM27" s="22">
        <f t="shared" si="98"/>
        <v>0</v>
      </c>
      <c r="DN27" s="22">
        <f t="shared" si="99"/>
        <v>0</v>
      </c>
      <c r="DO27" s="22">
        <f t="shared" si="100"/>
        <v>0</v>
      </c>
      <c r="DP27" s="22">
        <f t="shared" si="101"/>
        <v>0</v>
      </c>
      <c r="DQ27" s="22">
        <f t="shared" si="102"/>
        <v>0</v>
      </c>
    </row>
    <row r="28" spans="1:121" s="22" customFormat="1" ht="15.75" thickBot="1">
      <c r="A28" s="117" t="str">
        <f>UNIFESP!A16</f>
        <v>UNIFESP</v>
      </c>
      <c r="B28" s="117">
        <f>UNIFESP!B16</f>
        <v>14</v>
      </c>
      <c r="C28" s="117" t="str">
        <f>UNIFESP!C16</f>
        <v>MARILENA MANNO VIEIRA</v>
      </c>
      <c r="D28" s="96" t="str">
        <f>UNIFESP!D16</f>
        <v>C</v>
      </c>
      <c r="E28" s="117">
        <f>UNIFESP!E16</f>
        <v>0</v>
      </c>
      <c r="F28" s="117">
        <f>UNIFESP!F16</f>
        <v>0</v>
      </c>
      <c r="G28" s="117">
        <f>UNIFESP!G16</f>
        <v>0</v>
      </c>
      <c r="H28" s="117">
        <f>UNIFESP!H16</f>
        <v>0</v>
      </c>
      <c r="I28" s="117">
        <f>UNIFESP!I16</f>
        <v>0</v>
      </c>
      <c r="J28" s="117">
        <f>UNIFESP!J16</f>
        <v>0</v>
      </c>
      <c r="K28" s="117">
        <f>UNIFESP!K16</f>
        <v>0</v>
      </c>
      <c r="L28" s="117">
        <f>UNIFESP!L16</f>
        <v>0</v>
      </c>
      <c r="M28" s="117">
        <f>UNIFESP!M16</f>
        <v>0</v>
      </c>
      <c r="N28" s="117">
        <f>UNIFESP!N16</f>
        <v>0</v>
      </c>
      <c r="O28" s="117">
        <f>UNIFESP!O16</f>
        <v>0</v>
      </c>
      <c r="P28" s="117">
        <f>UNIFESP!P16</f>
        <v>0</v>
      </c>
      <c r="Q28" s="117">
        <f>UNIFESP!Q16</f>
        <v>0</v>
      </c>
      <c r="R28" s="117">
        <f>UNIFESP!R16</f>
        <v>0</v>
      </c>
      <c r="S28" s="117">
        <f>UNIFESP!S16</f>
        <v>0</v>
      </c>
      <c r="T28" s="96" t="str">
        <f>UNIFESP!T16</f>
        <v>c</v>
      </c>
      <c r="U28" s="117">
        <f>UNIFESP!U16</f>
        <v>0</v>
      </c>
      <c r="V28" s="117">
        <f>UNIFESP!V16</f>
        <v>0</v>
      </c>
      <c r="W28" s="117">
        <f>UNIFESP!W16</f>
        <v>0</v>
      </c>
      <c r="X28" s="117">
        <f>UNIFESP!X16</f>
        <v>0</v>
      </c>
      <c r="Y28" s="117">
        <f>UNIFESP!Y16</f>
        <v>0</v>
      </c>
      <c r="Z28" s="117">
        <f>UNIFESP!Z16</f>
        <v>0</v>
      </c>
      <c r="AA28" s="117">
        <f>UNIFESP!AA16</f>
        <v>0</v>
      </c>
      <c r="AB28" s="117">
        <f>UNIFESP!AB16</f>
        <v>0</v>
      </c>
      <c r="AC28" s="117">
        <f>UNIFESP!AC16</f>
        <v>0</v>
      </c>
      <c r="AD28" s="117">
        <f>UNIFESP!AD16</f>
        <v>0</v>
      </c>
      <c r="AE28" s="117">
        <f>UNIFESP!AE16</f>
        <v>0</v>
      </c>
      <c r="AF28" s="117">
        <f>UNIFESP!AF16</f>
        <v>0</v>
      </c>
      <c r="AG28" s="117">
        <f>UNIFESP!AG16</f>
        <v>0</v>
      </c>
      <c r="AH28" s="117">
        <f>UNIFESP!AH16</f>
        <v>0</v>
      </c>
      <c r="AI28" s="117">
        <f>UNIFESP!AI16</f>
        <v>0</v>
      </c>
      <c r="AJ28" s="48"/>
      <c r="AK28" s="90"/>
      <c r="AL28" s="31"/>
      <c r="AM28" s="31"/>
      <c r="AN28" s="25"/>
      <c r="AO28" s="25"/>
      <c r="AP28" s="25"/>
      <c r="AQ28" s="25"/>
      <c r="AR28" s="26"/>
      <c r="AS28" s="24"/>
      <c r="AT28" s="24"/>
      <c r="AU28" s="24"/>
      <c r="AV28" s="24"/>
      <c r="AW28" s="24"/>
      <c r="AX28" s="24"/>
      <c r="AY28" s="24"/>
      <c r="AZ28" s="27">
        <f t="shared" si="44"/>
        <v>0</v>
      </c>
      <c r="BA28" s="28">
        <f t="shared" si="45"/>
        <v>0</v>
      </c>
      <c r="BB28" s="29">
        <f t="shared" si="46"/>
        <v>0</v>
      </c>
      <c r="BC28" s="29">
        <f t="shared" si="47"/>
        <v>0</v>
      </c>
      <c r="BD28" s="29">
        <f t="shared" si="48"/>
        <v>0</v>
      </c>
      <c r="BE28" s="29">
        <f t="shared" si="49"/>
        <v>0</v>
      </c>
      <c r="BF28" s="29">
        <f t="shared" si="50"/>
        <v>0</v>
      </c>
      <c r="BG28" s="29">
        <f t="shared" si="51"/>
        <v>0</v>
      </c>
      <c r="BH28" s="29">
        <f t="shared" si="52"/>
        <v>0</v>
      </c>
      <c r="BI28" s="29">
        <f t="shared" si="53"/>
        <v>0</v>
      </c>
      <c r="BJ28" s="29">
        <f t="shared" si="54"/>
        <v>0</v>
      </c>
      <c r="BK28" s="29">
        <f t="shared" si="55"/>
        <v>0</v>
      </c>
      <c r="BL28" s="29">
        <f t="shared" si="56"/>
        <v>0</v>
      </c>
      <c r="BM28" s="29">
        <f t="shared" si="57"/>
        <v>0</v>
      </c>
      <c r="BN28" s="29">
        <f t="shared" si="58"/>
        <v>0</v>
      </c>
      <c r="BO28" s="29">
        <f t="shared" si="59"/>
        <v>0</v>
      </c>
      <c r="BP28" s="29">
        <f t="shared" si="60"/>
        <v>0</v>
      </c>
      <c r="BQ28" s="29">
        <f t="shared" si="61"/>
        <v>0</v>
      </c>
      <c r="BR28" s="29">
        <f t="shared" si="62"/>
        <v>0</v>
      </c>
      <c r="BS28" s="29">
        <f t="shared" si="63"/>
        <v>0</v>
      </c>
      <c r="BT28" s="29">
        <f t="shared" si="64"/>
        <v>0</v>
      </c>
      <c r="BU28" s="30">
        <f t="shared" si="65"/>
        <v>0</v>
      </c>
      <c r="BV28" s="30">
        <f t="shared" si="66"/>
        <v>0</v>
      </c>
      <c r="BX28" s="28">
        <f t="shared" si="67"/>
        <v>0</v>
      </c>
      <c r="BY28" s="29">
        <f t="shared" si="68"/>
        <v>0</v>
      </c>
      <c r="BZ28" s="29">
        <f t="shared" si="69"/>
        <v>0</v>
      </c>
      <c r="CA28" s="29">
        <f t="shared" si="70"/>
        <v>0</v>
      </c>
      <c r="CB28" s="29">
        <f t="shared" si="71"/>
        <v>0</v>
      </c>
      <c r="CC28" s="30" t="str">
        <f t="shared" si="34"/>
        <v/>
      </c>
      <c r="CD28" s="122" t="e">
        <f t="shared" si="6"/>
        <v>#VALUE!</v>
      </c>
      <c r="CE28" s="22" t="str">
        <f t="shared" si="35"/>
        <v xml:space="preserve"> </v>
      </c>
      <c r="CF28" s="122" t="e">
        <f t="shared" si="7"/>
        <v>#VALUE!</v>
      </c>
      <c r="CG28" s="22" t="str">
        <f t="shared" si="36"/>
        <v xml:space="preserve"> </v>
      </c>
      <c r="CH28" s="122" t="e">
        <f t="shared" si="8"/>
        <v>#VALUE!</v>
      </c>
      <c r="CI28" s="22" t="str">
        <f t="shared" si="37"/>
        <v xml:space="preserve"> </v>
      </c>
      <c r="CK28" s="22" t="e">
        <f t="shared" si="72"/>
        <v>#VALUE!</v>
      </c>
      <c r="CM28" s="22">
        <f t="shared" si="73"/>
        <v>0</v>
      </c>
      <c r="CN28" s="22">
        <f t="shared" si="74"/>
        <v>0</v>
      </c>
      <c r="CO28" s="22">
        <f t="shared" si="75"/>
        <v>0</v>
      </c>
      <c r="CP28" s="22">
        <f t="shared" si="76"/>
        <v>0</v>
      </c>
      <c r="CQ28" s="22">
        <f t="shared" si="77"/>
        <v>0</v>
      </c>
      <c r="CR28" s="22">
        <f t="shared" si="78"/>
        <v>0</v>
      </c>
      <c r="CS28" s="22">
        <f t="shared" si="79"/>
        <v>0</v>
      </c>
      <c r="CT28" s="22">
        <f t="shared" si="80"/>
        <v>0</v>
      </c>
      <c r="CU28" s="22">
        <f t="shared" si="81"/>
        <v>0</v>
      </c>
      <c r="CV28" s="22">
        <f t="shared" si="82"/>
        <v>0</v>
      </c>
      <c r="CW28" s="22" t="e">
        <f t="shared" si="83"/>
        <v>#DIV/0!</v>
      </c>
      <c r="CX28" s="22" t="e">
        <f t="shared" si="84"/>
        <v>#DIV/0!</v>
      </c>
      <c r="CY28" s="22">
        <f t="shared" si="85"/>
        <v>0</v>
      </c>
      <c r="CZ28" s="22">
        <f t="shared" si="86"/>
        <v>0</v>
      </c>
      <c r="DA28" s="22">
        <f t="shared" si="87"/>
        <v>0</v>
      </c>
      <c r="DB28" s="22">
        <f t="shared" si="88"/>
        <v>0</v>
      </c>
      <c r="DC28" s="22">
        <f t="shared" si="89"/>
        <v>0</v>
      </c>
      <c r="DE28" s="22">
        <f t="shared" si="90"/>
        <v>0</v>
      </c>
      <c r="DF28" s="22">
        <f t="shared" si="91"/>
        <v>0</v>
      </c>
      <c r="DG28" s="22">
        <f t="shared" si="92"/>
        <v>0</v>
      </c>
      <c r="DH28" s="22">
        <f t="shared" si="93"/>
        <v>0</v>
      </c>
      <c r="DI28" s="22">
        <f t="shared" si="94"/>
        <v>0</v>
      </c>
      <c r="DJ28" s="22">
        <f t="shared" si="95"/>
        <v>0</v>
      </c>
      <c r="DK28" s="22">
        <f t="shared" si="96"/>
        <v>0</v>
      </c>
      <c r="DL28" s="22">
        <f t="shared" si="97"/>
        <v>0</v>
      </c>
      <c r="DM28" s="22">
        <f t="shared" si="98"/>
        <v>0</v>
      </c>
      <c r="DN28" s="22">
        <f t="shared" si="99"/>
        <v>0</v>
      </c>
      <c r="DO28" s="22">
        <f t="shared" si="100"/>
        <v>0</v>
      </c>
      <c r="DP28" s="22">
        <f t="shared" si="101"/>
        <v>0</v>
      </c>
      <c r="DQ28" s="22">
        <f t="shared" si="102"/>
        <v>0</v>
      </c>
    </row>
    <row r="29" spans="1:121" s="22" customFormat="1" ht="15.75" thickBot="1">
      <c r="A29" s="117" t="str">
        <f>UNIFESP!A17</f>
        <v>UNIFESP</v>
      </c>
      <c r="B29" s="117">
        <f>UNIFESP!B17</f>
        <v>15</v>
      </c>
      <c r="C29" s="117" t="str">
        <f>UNIFESP!C17</f>
        <v>MARISA FRASSON DE AZEVEDO</v>
      </c>
      <c r="D29" s="96" t="str">
        <f>UNIFESP!D17</f>
        <v>P</v>
      </c>
      <c r="E29" s="117">
        <f>UNIFESP!E17</f>
        <v>0</v>
      </c>
      <c r="F29" s="117">
        <f>UNIFESP!F17</f>
        <v>0</v>
      </c>
      <c r="G29" s="117">
        <f>UNIFESP!G17</f>
        <v>4</v>
      </c>
      <c r="H29" s="117">
        <f>UNIFESP!H17</f>
        <v>0</v>
      </c>
      <c r="I29" s="117">
        <f>UNIFESP!I17</f>
        <v>1</v>
      </c>
      <c r="J29" s="117">
        <f>UNIFESP!J17</f>
        <v>0</v>
      </c>
      <c r="K29" s="117">
        <f>UNIFESP!K17</f>
        <v>0</v>
      </c>
      <c r="L29" s="117">
        <f>UNIFESP!L17</f>
        <v>0</v>
      </c>
      <c r="M29" s="117">
        <f>UNIFESP!M17</f>
        <v>0</v>
      </c>
      <c r="N29" s="117">
        <f>UNIFESP!N17</f>
        <v>0</v>
      </c>
      <c r="O29" s="117">
        <f>UNIFESP!O17</f>
        <v>0</v>
      </c>
      <c r="P29" s="117">
        <f>UNIFESP!P17</f>
        <v>0</v>
      </c>
      <c r="Q29" s="117">
        <f>UNIFESP!Q17</f>
        <v>0</v>
      </c>
      <c r="R29" s="117">
        <f>UNIFESP!R17</f>
        <v>0</v>
      </c>
      <c r="S29" s="117">
        <f>UNIFESP!S17</f>
        <v>0</v>
      </c>
      <c r="T29" s="96" t="str">
        <f>UNIFESP!T17</f>
        <v>p</v>
      </c>
      <c r="U29" s="117">
        <f>UNIFESP!U17</f>
        <v>0</v>
      </c>
      <c r="V29" s="117">
        <f>UNIFESP!V17</f>
        <v>1</v>
      </c>
      <c r="W29" s="117">
        <f>UNIFESP!W17</f>
        <v>6</v>
      </c>
      <c r="X29" s="117">
        <f>UNIFESP!X17</f>
        <v>0</v>
      </c>
      <c r="Y29" s="117">
        <f>UNIFESP!Y17</f>
        <v>0</v>
      </c>
      <c r="Z29" s="117">
        <f>UNIFESP!Z17</f>
        <v>0</v>
      </c>
      <c r="AA29" s="117">
        <f>UNIFESP!AA17</f>
        <v>0</v>
      </c>
      <c r="AB29" s="117">
        <f>UNIFESP!AB17</f>
        <v>0</v>
      </c>
      <c r="AC29" s="117">
        <f>UNIFESP!AC17</f>
        <v>0</v>
      </c>
      <c r="AD29" s="117">
        <f>UNIFESP!AD17</f>
        <v>0</v>
      </c>
      <c r="AE29" s="117">
        <f>UNIFESP!AE17</f>
        <v>0</v>
      </c>
      <c r="AF29" s="117">
        <f>UNIFESP!AF17</f>
        <v>0</v>
      </c>
      <c r="AG29" s="117">
        <f>UNIFESP!AG17</f>
        <v>1</v>
      </c>
      <c r="AH29" s="117">
        <f>UNIFESP!AH17</f>
        <v>0</v>
      </c>
      <c r="AI29" s="117">
        <f>UNIFESP!AI17</f>
        <v>0</v>
      </c>
      <c r="AJ29" s="48"/>
      <c r="AK29" s="90"/>
      <c r="AL29" s="31"/>
      <c r="AM29" s="31"/>
      <c r="AN29" s="25"/>
      <c r="AO29" s="25"/>
      <c r="AP29" s="25"/>
      <c r="AQ29" s="25"/>
      <c r="AR29" s="26"/>
      <c r="AS29" s="24"/>
      <c r="AT29" s="24"/>
      <c r="AU29" s="24"/>
      <c r="AV29" s="24"/>
      <c r="AW29" s="24"/>
      <c r="AX29" s="24"/>
      <c r="AY29" s="24"/>
      <c r="AZ29" s="27">
        <f t="shared" si="44"/>
        <v>2</v>
      </c>
      <c r="BA29" s="28">
        <f t="shared" si="45"/>
        <v>0</v>
      </c>
      <c r="BB29" s="29">
        <f t="shared" si="46"/>
        <v>1</v>
      </c>
      <c r="BC29" s="29">
        <f t="shared" si="47"/>
        <v>1</v>
      </c>
      <c r="BD29" s="29">
        <f t="shared" si="48"/>
        <v>10</v>
      </c>
      <c r="BE29" s="29">
        <f t="shared" si="49"/>
        <v>11</v>
      </c>
      <c r="BF29" s="29">
        <f t="shared" si="50"/>
        <v>0</v>
      </c>
      <c r="BG29" s="29">
        <f t="shared" si="51"/>
        <v>11</v>
      </c>
      <c r="BH29" s="29">
        <f t="shared" si="52"/>
        <v>1</v>
      </c>
      <c r="BI29" s="29">
        <f t="shared" si="53"/>
        <v>0</v>
      </c>
      <c r="BJ29" s="29">
        <f t="shared" si="54"/>
        <v>0</v>
      </c>
      <c r="BK29" s="29">
        <f t="shared" si="55"/>
        <v>0</v>
      </c>
      <c r="BL29" s="29">
        <f t="shared" si="56"/>
        <v>0</v>
      </c>
      <c r="BM29" s="29">
        <f t="shared" si="57"/>
        <v>0</v>
      </c>
      <c r="BN29" s="29">
        <f t="shared" si="58"/>
        <v>0</v>
      </c>
      <c r="BO29" s="29">
        <f t="shared" si="59"/>
        <v>0</v>
      </c>
      <c r="BP29" s="29">
        <f t="shared" si="60"/>
        <v>0</v>
      </c>
      <c r="BQ29" s="29">
        <f t="shared" si="61"/>
        <v>0</v>
      </c>
      <c r="BR29" s="29">
        <f t="shared" si="62"/>
        <v>1</v>
      </c>
      <c r="BS29" s="29">
        <f t="shared" si="63"/>
        <v>1</v>
      </c>
      <c r="BT29" s="29">
        <f t="shared" si="64"/>
        <v>0</v>
      </c>
      <c r="BU29" s="30">
        <f t="shared" si="65"/>
        <v>0</v>
      </c>
      <c r="BV29" s="30">
        <f t="shared" si="66"/>
        <v>0</v>
      </c>
      <c r="BX29" s="28">
        <f t="shared" si="67"/>
        <v>700</v>
      </c>
      <c r="BY29" s="29">
        <f t="shared" si="68"/>
        <v>0</v>
      </c>
      <c r="BZ29" s="29">
        <f t="shared" si="69"/>
        <v>0</v>
      </c>
      <c r="CA29" s="29">
        <f t="shared" si="70"/>
        <v>0</v>
      </c>
      <c r="CB29" s="29">
        <f t="shared" si="71"/>
        <v>50</v>
      </c>
      <c r="CC29" s="30">
        <f t="shared" si="34"/>
        <v>750</v>
      </c>
      <c r="CD29" s="122">
        <f t="shared" si="6"/>
        <v>603.33333333333337</v>
      </c>
      <c r="CE29" s="22">
        <f t="shared" si="35"/>
        <v>3</v>
      </c>
      <c r="CF29" s="122">
        <f t="shared" si="7"/>
        <v>563.33333333333337</v>
      </c>
      <c r="CG29" s="22">
        <f t="shared" si="36"/>
        <v>4</v>
      </c>
      <c r="CH29" s="122">
        <f t="shared" si="8"/>
        <v>523.33333333333337</v>
      </c>
      <c r="CI29" s="22">
        <f t="shared" si="37"/>
        <v>5</v>
      </c>
      <c r="CK29" s="22">
        <f t="shared" si="72"/>
        <v>1.3385925145906583</v>
      </c>
      <c r="CM29" s="22">
        <f t="shared" si="73"/>
        <v>0</v>
      </c>
      <c r="CN29" s="22">
        <f t="shared" si="74"/>
        <v>0.56497175141242939</v>
      </c>
      <c r="CO29" s="22">
        <f t="shared" si="75"/>
        <v>1.8587360594795539</v>
      </c>
      <c r="CP29" s="22">
        <f t="shared" si="76"/>
        <v>0</v>
      </c>
      <c r="CQ29" s="22">
        <f t="shared" si="77"/>
        <v>5</v>
      </c>
      <c r="CR29" s="22">
        <f t="shared" si="78"/>
        <v>0</v>
      </c>
      <c r="CS29" s="22">
        <f t="shared" si="79"/>
        <v>0</v>
      </c>
      <c r="CT29" s="22">
        <f t="shared" si="80"/>
        <v>0</v>
      </c>
      <c r="CU29" s="22">
        <f t="shared" si="81"/>
        <v>0</v>
      </c>
      <c r="CV29" s="22">
        <f t="shared" si="82"/>
        <v>0</v>
      </c>
      <c r="CW29" s="22" t="e">
        <f t="shared" si="83"/>
        <v>#DIV/0!</v>
      </c>
      <c r="CX29" s="22" t="e">
        <f t="shared" si="84"/>
        <v>#DIV/0!</v>
      </c>
      <c r="CY29" s="22">
        <f t="shared" si="85"/>
        <v>0</v>
      </c>
      <c r="CZ29" s="22">
        <f t="shared" si="86"/>
        <v>4</v>
      </c>
      <c r="DA29" s="22">
        <f t="shared" si="87"/>
        <v>0</v>
      </c>
      <c r="DB29" s="22">
        <f t="shared" si="88"/>
        <v>0</v>
      </c>
      <c r="DC29" s="22">
        <f t="shared" si="89"/>
        <v>0</v>
      </c>
      <c r="DE29" s="22">
        <f t="shared" si="90"/>
        <v>0</v>
      </c>
      <c r="DF29" s="22">
        <f t="shared" si="91"/>
        <v>1</v>
      </c>
      <c r="DG29" s="22">
        <f t="shared" si="92"/>
        <v>1</v>
      </c>
      <c r="DH29" s="22">
        <f t="shared" si="93"/>
        <v>0</v>
      </c>
      <c r="DI29" s="22">
        <f t="shared" si="94"/>
        <v>1</v>
      </c>
      <c r="DJ29" s="22">
        <f t="shared" si="95"/>
        <v>0</v>
      </c>
      <c r="DK29" s="22">
        <f t="shared" si="96"/>
        <v>0</v>
      </c>
      <c r="DL29" s="22">
        <f t="shared" si="97"/>
        <v>0</v>
      </c>
      <c r="DM29" s="22">
        <f t="shared" si="98"/>
        <v>0</v>
      </c>
      <c r="DN29" s="22">
        <f t="shared" si="99"/>
        <v>0</v>
      </c>
      <c r="DO29" s="22">
        <f t="shared" si="100"/>
        <v>0</v>
      </c>
      <c r="DP29" s="22">
        <f t="shared" si="101"/>
        <v>0</v>
      </c>
      <c r="DQ29" s="22">
        <f t="shared" si="102"/>
        <v>1</v>
      </c>
    </row>
    <row r="30" spans="1:121" s="22" customFormat="1" ht="15.75" thickBot="1">
      <c r="A30" s="117" t="str">
        <f>UNIFESP!A18</f>
        <v>UNIFESP</v>
      </c>
      <c r="B30" s="117">
        <f>UNIFESP!B18</f>
        <v>16</v>
      </c>
      <c r="C30" s="117" t="str">
        <f>UNIFESP!C18</f>
        <v>Silvana Bommarito</v>
      </c>
      <c r="D30" s="96" t="str">
        <f>UNIFESP!D18</f>
        <v>C</v>
      </c>
      <c r="E30" s="117">
        <f>UNIFESP!E18</f>
        <v>0</v>
      </c>
      <c r="F30" s="117">
        <f>UNIFESP!F18</f>
        <v>0</v>
      </c>
      <c r="G30" s="117">
        <f>UNIFESP!G18</f>
        <v>0</v>
      </c>
      <c r="H30" s="117">
        <f>UNIFESP!H18</f>
        <v>0</v>
      </c>
      <c r="I30" s="117">
        <f>UNIFESP!I18</f>
        <v>0</v>
      </c>
      <c r="J30" s="117">
        <f>UNIFESP!J18</f>
        <v>0</v>
      </c>
      <c r="K30" s="117">
        <f>UNIFESP!K18</f>
        <v>0</v>
      </c>
      <c r="L30" s="117">
        <f>UNIFESP!L18</f>
        <v>0</v>
      </c>
      <c r="M30" s="117">
        <f>UNIFESP!M18</f>
        <v>0</v>
      </c>
      <c r="N30" s="117">
        <f>UNIFESP!N18</f>
        <v>0</v>
      </c>
      <c r="O30" s="117">
        <f>UNIFESP!O18</f>
        <v>0</v>
      </c>
      <c r="P30" s="117">
        <f>UNIFESP!P18</f>
        <v>0</v>
      </c>
      <c r="Q30" s="117">
        <f>UNIFESP!Q18</f>
        <v>0</v>
      </c>
      <c r="R30" s="117">
        <f>UNIFESP!R18</f>
        <v>0</v>
      </c>
      <c r="S30" s="117">
        <f>UNIFESP!S18</f>
        <v>0</v>
      </c>
      <c r="T30" s="96" t="str">
        <f>UNIFESP!T18</f>
        <v>c</v>
      </c>
      <c r="U30" s="117">
        <f>UNIFESP!U18</f>
        <v>0</v>
      </c>
      <c r="V30" s="117">
        <f>UNIFESP!V18</f>
        <v>0</v>
      </c>
      <c r="W30" s="117">
        <f>UNIFESP!W18</f>
        <v>0</v>
      </c>
      <c r="X30" s="117">
        <f>UNIFESP!X18</f>
        <v>0</v>
      </c>
      <c r="Y30" s="117">
        <f>UNIFESP!Y18</f>
        <v>0</v>
      </c>
      <c r="Z30" s="117">
        <f>UNIFESP!Z18</f>
        <v>0</v>
      </c>
      <c r="AA30" s="117">
        <f>UNIFESP!AA18</f>
        <v>0</v>
      </c>
      <c r="AB30" s="117">
        <f>UNIFESP!AB18</f>
        <v>0</v>
      </c>
      <c r="AC30" s="117">
        <f>UNIFESP!AC18</f>
        <v>0</v>
      </c>
      <c r="AD30" s="117">
        <f>UNIFESP!AD18</f>
        <v>0</v>
      </c>
      <c r="AE30" s="117">
        <f>UNIFESP!AE18</f>
        <v>0</v>
      </c>
      <c r="AF30" s="117">
        <f>UNIFESP!AF18</f>
        <v>0</v>
      </c>
      <c r="AG30" s="117">
        <f>UNIFESP!AG18</f>
        <v>0</v>
      </c>
      <c r="AH30" s="117">
        <f>UNIFESP!AH18</f>
        <v>0</v>
      </c>
      <c r="AI30" s="117">
        <f>UNIFESP!AI18</f>
        <v>0</v>
      </c>
      <c r="AJ30" s="48"/>
      <c r="AK30" s="90"/>
      <c r="AL30" s="31"/>
      <c r="AM30" s="31"/>
      <c r="AN30" s="25"/>
      <c r="AO30" s="25"/>
      <c r="AP30" s="25"/>
      <c r="AQ30" s="25"/>
      <c r="AR30" s="26"/>
      <c r="AS30" s="24"/>
      <c r="AT30" s="24"/>
      <c r="AU30" s="24"/>
      <c r="AV30" s="24"/>
      <c r="AW30" s="24"/>
      <c r="AX30" s="24"/>
      <c r="AY30" s="24"/>
      <c r="AZ30" s="27">
        <f t="shared" si="44"/>
        <v>0</v>
      </c>
      <c r="BA30" s="28">
        <f t="shared" si="45"/>
        <v>0</v>
      </c>
      <c r="BB30" s="29">
        <f t="shared" si="46"/>
        <v>0</v>
      </c>
      <c r="BC30" s="29">
        <f t="shared" si="47"/>
        <v>0</v>
      </c>
      <c r="BD30" s="29">
        <f t="shared" si="48"/>
        <v>0</v>
      </c>
      <c r="BE30" s="29">
        <f t="shared" si="49"/>
        <v>0</v>
      </c>
      <c r="BF30" s="29">
        <f t="shared" si="50"/>
        <v>0</v>
      </c>
      <c r="BG30" s="29">
        <f t="shared" si="51"/>
        <v>0</v>
      </c>
      <c r="BH30" s="29">
        <f t="shared" si="52"/>
        <v>0</v>
      </c>
      <c r="BI30" s="29">
        <f t="shared" si="53"/>
        <v>0</v>
      </c>
      <c r="BJ30" s="29">
        <f t="shared" si="54"/>
        <v>0</v>
      </c>
      <c r="BK30" s="29">
        <f t="shared" si="55"/>
        <v>0</v>
      </c>
      <c r="BL30" s="29">
        <f t="shared" si="56"/>
        <v>0</v>
      </c>
      <c r="BM30" s="29">
        <f t="shared" si="57"/>
        <v>0</v>
      </c>
      <c r="BN30" s="29">
        <f t="shared" si="58"/>
        <v>0</v>
      </c>
      <c r="BO30" s="29">
        <f t="shared" si="59"/>
        <v>0</v>
      </c>
      <c r="BP30" s="29">
        <f t="shared" si="60"/>
        <v>0</v>
      </c>
      <c r="BQ30" s="29">
        <f t="shared" si="61"/>
        <v>0</v>
      </c>
      <c r="BR30" s="29">
        <f t="shared" si="62"/>
        <v>0</v>
      </c>
      <c r="BS30" s="29">
        <f t="shared" si="63"/>
        <v>0</v>
      </c>
      <c r="BT30" s="29">
        <f t="shared" si="64"/>
        <v>0</v>
      </c>
      <c r="BU30" s="30">
        <f t="shared" si="65"/>
        <v>0</v>
      </c>
      <c r="BV30" s="30">
        <f t="shared" si="66"/>
        <v>0</v>
      </c>
      <c r="BX30" s="28">
        <f t="shared" si="67"/>
        <v>0</v>
      </c>
      <c r="BY30" s="29">
        <f t="shared" si="68"/>
        <v>0</v>
      </c>
      <c r="BZ30" s="29">
        <f t="shared" si="69"/>
        <v>0</v>
      </c>
      <c r="CA30" s="29">
        <f t="shared" si="70"/>
        <v>0</v>
      </c>
      <c r="CB30" s="29">
        <f t="shared" si="71"/>
        <v>0</v>
      </c>
      <c r="CC30" s="30" t="str">
        <f t="shared" si="34"/>
        <v/>
      </c>
      <c r="CD30" s="122" t="e">
        <f t="shared" si="6"/>
        <v>#VALUE!</v>
      </c>
      <c r="CE30" s="22" t="str">
        <f t="shared" si="35"/>
        <v xml:space="preserve"> </v>
      </c>
      <c r="CF30" s="122" t="e">
        <f t="shared" si="7"/>
        <v>#VALUE!</v>
      </c>
      <c r="CG30" s="22" t="str">
        <f t="shared" si="36"/>
        <v xml:space="preserve"> </v>
      </c>
      <c r="CH30" s="122" t="e">
        <f t="shared" si="8"/>
        <v>#VALUE!</v>
      </c>
      <c r="CI30" s="22" t="str">
        <f t="shared" si="37"/>
        <v xml:space="preserve"> </v>
      </c>
      <c r="CK30" s="22" t="e">
        <f t="shared" si="72"/>
        <v>#VALUE!</v>
      </c>
      <c r="CM30" s="22">
        <f t="shared" si="73"/>
        <v>0</v>
      </c>
      <c r="CN30" s="22">
        <f t="shared" si="74"/>
        <v>0</v>
      </c>
      <c r="CO30" s="22">
        <f t="shared" si="75"/>
        <v>0</v>
      </c>
      <c r="CP30" s="22">
        <f t="shared" si="76"/>
        <v>0</v>
      </c>
      <c r="CQ30" s="22">
        <f t="shared" si="77"/>
        <v>0</v>
      </c>
      <c r="CR30" s="22">
        <f t="shared" si="78"/>
        <v>0</v>
      </c>
      <c r="CS30" s="22">
        <f t="shared" si="79"/>
        <v>0</v>
      </c>
      <c r="CT30" s="22">
        <f t="shared" si="80"/>
        <v>0</v>
      </c>
      <c r="CU30" s="22">
        <f t="shared" si="81"/>
        <v>0</v>
      </c>
      <c r="CV30" s="22">
        <f t="shared" si="82"/>
        <v>0</v>
      </c>
      <c r="CW30" s="22" t="e">
        <f t="shared" si="83"/>
        <v>#DIV/0!</v>
      </c>
      <c r="CX30" s="22" t="e">
        <f t="shared" si="84"/>
        <v>#DIV/0!</v>
      </c>
      <c r="CY30" s="22">
        <f t="shared" si="85"/>
        <v>0</v>
      </c>
      <c r="CZ30" s="22">
        <f t="shared" si="86"/>
        <v>0</v>
      </c>
      <c r="DA30" s="22">
        <f t="shared" si="87"/>
        <v>0</v>
      </c>
      <c r="DB30" s="22">
        <f t="shared" si="88"/>
        <v>0</v>
      </c>
      <c r="DC30" s="22">
        <f t="shared" si="89"/>
        <v>0</v>
      </c>
      <c r="DE30" s="22">
        <f t="shared" si="90"/>
        <v>0</v>
      </c>
      <c r="DF30" s="22">
        <f t="shared" si="91"/>
        <v>0</v>
      </c>
      <c r="DG30" s="22">
        <f t="shared" si="92"/>
        <v>0</v>
      </c>
      <c r="DH30" s="22">
        <f t="shared" si="93"/>
        <v>0</v>
      </c>
      <c r="DI30" s="22">
        <f t="shared" si="94"/>
        <v>0</v>
      </c>
      <c r="DJ30" s="22">
        <f t="shared" si="95"/>
        <v>0</v>
      </c>
      <c r="DK30" s="22">
        <f t="shared" si="96"/>
        <v>0</v>
      </c>
      <c r="DL30" s="22">
        <f t="shared" si="97"/>
        <v>0</v>
      </c>
      <c r="DM30" s="22">
        <f t="shared" si="98"/>
        <v>0</v>
      </c>
      <c r="DN30" s="22">
        <f t="shared" si="99"/>
        <v>0</v>
      </c>
      <c r="DO30" s="22">
        <f t="shared" si="100"/>
        <v>0</v>
      </c>
      <c r="DP30" s="22">
        <f t="shared" si="101"/>
        <v>0</v>
      </c>
      <c r="DQ30" s="22">
        <f t="shared" si="102"/>
        <v>0</v>
      </c>
    </row>
    <row r="31" spans="1:121" s="22" customFormat="1" ht="15.75" thickBot="1">
      <c r="A31" s="117" t="str">
        <f>UNIFESP!A19</f>
        <v>UNIFESP</v>
      </c>
      <c r="B31" s="117">
        <f>UNIFESP!B19</f>
        <v>17</v>
      </c>
      <c r="C31" s="117" t="str">
        <f>UNIFESP!C19</f>
        <v>THAÍS SOARES CIANCIARULLO MINETT</v>
      </c>
      <c r="D31" s="96" t="str">
        <f>UNIFESP!D19</f>
        <v>P</v>
      </c>
      <c r="E31" s="117">
        <f>UNIFESP!E19</f>
        <v>0</v>
      </c>
      <c r="F31" s="117">
        <f>UNIFESP!F19</f>
        <v>1</v>
      </c>
      <c r="G31" s="117">
        <f>UNIFESP!G19</f>
        <v>3</v>
      </c>
      <c r="H31" s="117">
        <f>UNIFESP!H19</f>
        <v>0</v>
      </c>
      <c r="I31" s="117">
        <f>UNIFESP!I19</f>
        <v>0</v>
      </c>
      <c r="J31" s="117">
        <f>UNIFESP!J19</f>
        <v>0</v>
      </c>
      <c r="K31" s="117">
        <f>UNIFESP!K19</f>
        <v>0</v>
      </c>
      <c r="L31" s="117">
        <f>UNIFESP!L19</f>
        <v>0</v>
      </c>
      <c r="M31" s="117">
        <f>UNIFESP!M19</f>
        <v>0</v>
      </c>
      <c r="N31" s="117">
        <f>UNIFESP!N19</f>
        <v>0</v>
      </c>
      <c r="O31" s="117">
        <f>UNIFESP!O19</f>
        <v>0</v>
      </c>
      <c r="P31" s="117">
        <f>UNIFESP!P19</f>
        <v>0</v>
      </c>
      <c r="Q31" s="117">
        <f>UNIFESP!Q19</f>
        <v>0</v>
      </c>
      <c r="R31" s="117">
        <f>UNIFESP!R19</f>
        <v>0</v>
      </c>
      <c r="S31" s="117">
        <f>UNIFESP!S19</f>
        <v>0</v>
      </c>
      <c r="T31" s="96" t="str">
        <f>UNIFESP!T19</f>
        <v>p</v>
      </c>
      <c r="U31" s="117">
        <f>UNIFESP!U19</f>
        <v>0</v>
      </c>
      <c r="V31" s="117">
        <f>UNIFESP!V19</f>
        <v>1</v>
      </c>
      <c r="W31" s="117">
        <f>UNIFESP!W19</f>
        <v>3</v>
      </c>
      <c r="X31" s="117">
        <f>UNIFESP!X19</f>
        <v>0</v>
      </c>
      <c r="Y31" s="117">
        <f>UNIFESP!Y19</f>
        <v>0</v>
      </c>
      <c r="Z31" s="117">
        <f>UNIFESP!Z19</f>
        <v>0</v>
      </c>
      <c r="AA31" s="117">
        <f>UNIFESP!AA19</f>
        <v>0</v>
      </c>
      <c r="AB31" s="117">
        <f>UNIFESP!AB19</f>
        <v>0</v>
      </c>
      <c r="AC31" s="117">
        <f>UNIFESP!AC19</f>
        <v>0</v>
      </c>
      <c r="AD31" s="117">
        <f>UNIFESP!AD19</f>
        <v>0</v>
      </c>
      <c r="AE31" s="117">
        <f>UNIFESP!AE19</f>
        <v>0</v>
      </c>
      <c r="AF31" s="117">
        <f>UNIFESP!AF19</f>
        <v>0</v>
      </c>
      <c r="AG31" s="117">
        <f>UNIFESP!AG19</f>
        <v>0</v>
      </c>
      <c r="AH31" s="117">
        <f>UNIFESP!AH19</f>
        <v>0</v>
      </c>
      <c r="AI31" s="117">
        <f>UNIFESP!AI19</f>
        <v>0</v>
      </c>
      <c r="AJ31" s="48"/>
      <c r="AK31" s="90"/>
      <c r="AL31" s="31"/>
      <c r="AM31" s="31"/>
      <c r="AN31" s="25"/>
      <c r="AO31" s="25"/>
      <c r="AP31" s="25"/>
      <c r="AQ31" s="25"/>
      <c r="AR31" s="26"/>
      <c r="AS31" s="24"/>
      <c r="AT31" s="24"/>
      <c r="AU31" s="24"/>
      <c r="AV31" s="24"/>
      <c r="AW31" s="24"/>
      <c r="AX31" s="24"/>
      <c r="AY31" s="24"/>
      <c r="AZ31" s="27">
        <f t="shared" si="44"/>
        <v>2</v>
      </c>
      <c r="BA31" s="28">
        <f t="shared" si="45"/>
        <v>0</v>
      </c>
      <c r="BB31" s="29">
        <f t="shared" si="46"/>
        <v>2</v>
      </c>
      <c r="BC31" s="29">
        <f t="shared" si="47"/>
        <v>2</v>
      </c>
      <c r="BD31" s="29">
        <f t="shared" si="48"/>
        <v>6</v>
      </c>
      <c r="BE31" s="29">
        <f t="shared" si="49"/>
        <v>8</v>
      </c>
      <c r="BF31" s="29">
        <f t="shared" si="50"/>
        <v>0</v>
      </c>
      <c r="BG31" s="29">
        <f t="shared" si="51"/>
        <v>8</v>
      </c>
      <c r="BH31" s="29">
        <f t="shared" si="52"/>
        <v>0</v>
      </c>
      <c r="BI31" s="29">
        <f t="shared" si="53"/>
        <v>0</v>
      </c>
      <c r="BJ31" s="29">
        <f t="shared" si="54"/>
        <v>0</v>
      </c>
      <c r="BK31" s="29">
        <f t="shared" si="55"/>
        <v>0</v>
      </c>
      <c r="BL31" s="29">
        <f t="shared" si="56"/>
        <v>0</v>
      </c>
      <c r="BM31" s="29">
        <f t="shared" si="57"/>
        <v>0</v>
      </c>
      <c r="BN31" s="29">
        <f t="shared" si="58"/>
        <v>0</v>
      </c>
      <c r="BO31" s="29">
        <f t="shared" si="59"/>
        <v>0</v>
      </c>
      <c r="BP31" s="29">
        <f t="shared" si="60"/>
        <v>0</v>
      </c>
      <c r="BQ31" s="29">
        <f t="shared" si="61"/>
        <v>0</v>
      </c>
      <c r="BR31" s="29">
        <f t="shared" si="62"/>
        <v>0</v>
      </c>
      <c r="BS31" s="29">
        <f t="shared" si="63"/>
        <v>0</v>
      </c>
      <c r="BT31" s="29">
        <f t="shared" si="64"/>
        <v>0</v>
      </c>
      <c r="BU31" s="30">
        <f t="shared" si="65"/>
        <v>0</v>
      </c>
      <c r="BV31" s="30">
        <f t="shared" si="66"/>
        <v>0</v>
      </c>
      <c r="BX31" s="28">
        <f t="shared" si="67"/>
        <v>520</v>
      </c>
      <c r="BY31" s="29">
        <f t="shared" si="68"/>
        <v>0</v>
      </c>
      <c r="BZ31" s="29">
        <f t="shared" si="69"/>
        <v>0</v>
      </c>
      <c r="CA31" s="29">
        <f t="shared" si="70"/>
        <v>0</v>
      </c>
      <c r="CB31" s="29">
        <f t="shared" si="71"/>
        <v>0</v>
      </c>
      <c r="CC31" s="30">
        <f t="shared" si="34"/>
        <v>520</v>
      </c>
      <c r="CD31" s="122">
        <f t="shared" si="6"/>
        <v>373.33333333333337</v>
      </c>
      <c r="CE31" s="22">
        <f t="shared" si="35"/>
        <v>3</v>
      </c>
      <c r="CF31" s="122">
        <f t="shared" si="7"/>
        <v>333.33333333333337</v>
      </c>
      <c r="CG31" s="22">
        <f t="shared" si="36"/>
        <v>4</v>
      </c>
      <c r="CH31" s="122">
        <f t="shared" si="8"/>
        <v>293.33333333333337</v>
      </c>
      <c r="CI31" s="22">
        <f t="shared" si="37"/>
        <v>5</v>
      </c>
      <c r="CK31" s="22">
        <f t="shared" si="72"/>
        <v>0.92809081011618977</v>
      </c>
      <c r="CM31" s="22">
        <f t="shared" si="73"/>
        <v>0</v>
      </c>
      <c r="CN31" s="22">
        <f t="shared" si="74"/>
        <v>1.1299435028248588</v>
      </c>
      <c r="CO31" s="22">
        <f t="shared" si="75"/>
        <v>1.1152416356877324</v>
      </c>
      <c r="CP31" s="22">
        <f t="shared" si="76"/>
        <v>0</v>
      </c>
      <c r="CQ31" s="22">
        <f t="shared" si="77"/>
        <v>0</v>
      </c>
      <c r="CR31" s="22">
        <f t="shared" si="78"/>
        <v>0</v>
      </c>
      <c r="CS31" s="22">
        <f t="shared" si="79"/>
        <v>0</v>
      </c>
      <c r="CT31" s="22">
        <f t="shared" si="80"/>
        <v>0</v>
      </c>
      <c r="CU31" s="22">
        <f t="shared" si="81"/>
        <v>0</v>
      </c>
      <c r="CV31" s="22">
        <f t="shared" si="82"/>
        <v>0</v>
      </c>
      <c r="CW31" s="22" t="e">
        <f t="shared" si="83"/>
        <v>#DIV/0!</v>
      </c>
      <c r="CX31" s="22" t="e">
        <f t="shared" si="84"/>
        <v>#DIV/0!</v>
      </c>
      <c r="CY31" s="22">
        <f t="shared" si="85"/>
        <v>0</v>
      </c>
      <c r="CZ31" s="22">
        <f t="shared" si="86"/>
        <v>0</v>
      </c>
      <c r="DA31" s="22">
        <f t="shared" si="87"/>
        <v>0</v>
      </c>
      <c r="DB31" s="22">
        <f t="shared" si="88"/>
        <v>0</v>
      </c>
      <c r="DC31" s="22">
        <f t="shared" si="89"/>
        <v>0</v>
      </c>
      <c r="DE31" s="22">
        <f t="shared" si="90"/>
        <v>0</v>
      </c>
      <c r="DF31" s="22">
        <f t="shared" si="91"/>
        <v>1</v>
      </c>
      <c r="DG31" s="22">
        <f t="shared" si="92"/>
        <v>1</v>
      </c>
      <c r="DH31" s="22">
        <f t="shared" si="93"/>
        <v>0</v>
      </c>
      <c r="DI31" s="22">
        <f t="shared" si="94"/>
        <v>0</v>
      </c>
      <c r="DJ31" s="22">
        <f t="shared" si="95"/>
        <v>0</v>
      </c>
      <c r="DK31" s="22">
        <f t="shared" si="96"/>
        <v>0</v>
      </c>
      <c r="DL31" s="22">
        <f t="shared" si="97"/>
        <v>0</v>
      </c>
      <c r="DM31" s="22">
        <f t="shared" si="98"/>
        <v>0</v>
      </c>
      <c r="DN31" s="22">
        <f t="shared" si="99"/>
        <v>0</v>
      </c>
      <c r="DO31" s="22">
        <f t="shared" si="100"/>
        <v>0</v>
      </c>
      <c r="DP31" s="22">
        <f t="shared" si="101"/>
        <v>0</v>
      </c>
      <c r="DQ31" s="22">
        <f t="shared" si="102"/>
        <v>0</v>
      </c>
    </row>
    <row r="32" spans="1:121" s="22" customFormat="1" ht="15.75" thickBot="1">
      <c r="A32" s="117" t="str">
        <f>UNIFESP!A20</f>
        <v>UNIFESP</v>
      </c>
      <c r="B32" s="117">
        <f>UNIFESP!B20</f>
        <v>18</v>
      </c>
      <c r="C32" s="117" t="str">
        <f>UNIFESP!C20</f>
        <v>ZELITA CALDEIRA FERREIRA GUEDES</v>
      </c>
      <c r="D32" s="96" t="str">
        <f>UNIFESP!D20</f>
        <v>P</v>
      </c>
      <c r="E32" s="117">
        <f>UNIFESP!E20</f>
        <v>0</v>
      </c>
      <c r="F32" s="117">
        <f>UNIFESP!F20</f>
        <v>0</v>
      </c>
      <c r="G32" s="117">
        <f>UNIFESP!G20</f>
        <v>0</v>
      </c>
      <c r="H32" s="117">
        <f>UNIFESP!H20</f>
        <v>0</v>
      </c>
      <c r="I32" s="117">
        <f>UNIFESP!I20</f>
        <v>0</v>
      </c>
      <c r="J32" s="117">
        <f>UNIFESP!J20</f>
        <v>1</v>
      </c>
      <c r="K32" s="117">
        <f>UNIFESP!K20</f>
        <v>0</v>
      </c>
      <c r="L32" s="117">
        <f>UNIFESP!L20</f>
        <v>0</v>
      </c>
      <c r="M32" s="117">
        <f>UNIFESP!M20</f>
        <v>0</v>
      </c>
      <c r="N32" s="117">
        <f>UNIFESP!N20</f>
        <v>0</v>
      </c>
      <c r="O32" s="117">
        <f>UNIFESP!O20</f>
        <v>0</v>
      </c>
      <c r="P32" s="117">
        <f>UNIFESP!P20</f>
        <v>0</v>
      </c>
      <c r="Q32" s="117">
        <f>UNIFESP!Q20</f>
        <v>0</v>
      </c>
      <c r="R32" s="117">
        <f>UNIFESP!R20</f>
        <v>0</v>
      </c>
      <c r="S32" s="117">
        <f>UNIFESP!S20</f>
        <v>0</v>
      </c>
      <c r="T32" s="96" t="str">
        <f>UNIFESP!T20</f>
        <v>p</v>
      </c>
      <c r="U32" s="117">
        <f>UNIFESP!U20</f>
        <v>0</v>
      </c>
      <c r="V32" s="117">
        <f>UNIFESP!V20</f>
        <v>0</v>
      </c>
      <c r="W32" s="117">
        <f>UNIFESP!W20</f>
        <v>3</v>
      </c>
      <c r="X32" s="117">
        <f>UNIFESP!X20</f>
        <v>0</v>
      </c>
      <c r="Y32" s="117">
        <f>UNIFESP!Y20</f>
        <v>0</v>
      </c>
      <c r="Z32" s="117">
        <f>UNIFESP!Z20</f>
        <v>0</v>
      </c>
      <c r="AA32" s="117">
        <f>UNIFESP!AA20</f>
        <v>0</v>
      </c>
      <c r="AB32" s="117">
        <f>UNIFESP!AB20</f>
        <v>0</v>
      </c>
      <c r="AC32" s="117">
        <f>UNIFESP!AC20</f>
        <v>0</v>
      </c>
      <c r="AD32" s="117">
        <f>UNIFESP!AD20</f>
        <v>0</v>
      </c>
      <c r="AE32" s="117">
        <f>UNIFESP!AE20</f>
        <v>0</v>
      </c>
      <c r="AF32" s="117">
        <f>UNIFESP!AF20</f>
        <v>0</v>
      </c>
      <c r="AG32" s="117">
        <f>UNIFESP!AG20</f>
        <v>0</v>
      </c>
      <c r="AH32" s="117">
        <f>UNIFESP!AH20</f>
        <v>0</v>
      </c>
      <c r="AI32" s="117">
        <f>UNIFESP!AI20</f>
        <v>0</v>
      </c>
      <c r="AJ32" s="48"/>
      <c r="AK32" s="90"/>
      <c r="AL32" s="31"/>
      <c r="AM32" s="31"/>
      <c r="AN32" s="25"/>
      <c r="AO32" s="25"/>
      <c r="AP32" s="25"/>
      <c r="AQ32" s="25"/>
      <c r="AR32" s="26"/>
      <c r="AS32" s="24"/>
      <c r="AT32" s="24"/>
      <c r="AU32" s="24"/>
      <c r="AV32" s="24"/>
      <c r="AW32" s="24"/>
      <c r="AX32" s="24"/>
      <c r="AY32" s="24"/>
      <c r="AZ32" s="27">
        <f t="shared" si="44"/>
        <v>2</v>
      </c>
      <c r="BA32" s="28">
        <f t="shared" si="45"/>
        <v>0</v>
      </c>
      <c r="BB32" s="29">
        <f t="shared" si="46"/>
        <v>0</v>
      </c>
      <c r="BC32" s="29">
        <f t="shared" si="47"/>
        <v>0</v>
      </c>
      <c r="BD32" s="29">
        <f t="shared" si="48"/>
        <v>3</v>
      </c>
      <c r="BE32" s="29">
        <f t="shared" si="49"/>
        <v>3</v>
      </c>
      <c r="BF32" s="29">
        <f t="shared" si="50"/>
        <v>0</v>
      </c>
      <c r="BG32" s="29">
        <f t="shared" si="51"/>
        <v>3</v>
      </c>
      <c r="BH32" s="29">
        <f t="shared" si="52"/>
        <v>0</v>
      </c>
      <c r="BI32" s="29">
        <f t="shared" si="53"/>
        <v>1</v>
      </c>
      <c r="BJ32" s="29">
        <f t="shared" si="54"/>
        <v>0</v>
      </c>
      <c r="BK32" s="29">
        <f t="shared" si="55"/>
        <v>0</v>
      </c>
      <c r="BL32" s="29">
        <f t="shared" si="56"/>
        <v>0</v>
      </c>
      <c r="BM32" s="29">
        <f t="shared" si="57"/>
        <v>0</v>
      </c>
      <c r="BN32" s="29">
        <f t="shared" si="58"/>
        <v>0</v>
      </c>
      <c r="BO32" s="29">
        <f t="shared" si="59"/>
        <v>0</v>
      </c>
      <c r="BP32" s="29">
        <f t="shared" si="60"/>
        <v>0</v>
      </c>
      <c r="BQ32" s="29">
        <f t="shared" si="61"/>
        <v>0</v>
      </c>
      <c r="BR32" s="29">
        <f t="shared" si="62"/>
        <v>0</v>
      </c>
      <c r="BS32" s="29">
        <f t="shared" si="63"/>
        <v>0</v>
      </c>
      <c r="BT32" s="29">
        <f t="shared" si="64"/>
        <v>0</v>
      </c>
      <c r="BU32" s="30">
        <f t="shared" si="65"/>
        <v>0</v>
      </c>
      <c r="BV32" s="30">
        <f t="shared" si="66"/>
        <v>0</v>
      </c>
      <c r="BX32" s="28">
        <f t="shared" si="67"/>
        <v>180</v>
      </c>
      <c r="BY32" s="29">
        <f t="shared" si="68"/>
        <v>10</v>
      </c>
      <c r="BZ32" s="29">
        <f t="shared" si="69"/>
        <v>0</v>
      </c>
      <c r="CA32" s="29">
        <f t="shared" si="70"/>
        <v>0</v>
      </c>
      <c r="CB32" s="29">
        <f t="shared" si="71"/>
        <v>0</v>
      </c>
      <c r="CC32" s="30">
        <f t="shared" si="34"/>
        <v>190</v>
      </c>
      <c r="CD32" s="122">
        <f t="shared" si="6"/>
        <v>43.333333333333343</v>
      </c>
      <c r="CE32" s="22">
        <f t="shared" si="35"/>
        <v>3</v>
      </c>
      <c r="CF32" s="122">
        <f t="shared" si="7"/>
        <v>3.3333333333333428</v>
      </c>
      <c r="CG32" s="22">
        <f t="shared" si="36"/>
        <v>4</v>
      </c>
      <c r="CH32" s="122">
        <f t="shared" si="8"/>
        <v>-36.666666666666657</v>
      </c>
      <c r="CI32" s="22" t="str">
        <f t="shared" si="37"/>
        <v>NAO</v>
      </c>
      <c r="CK32" s="22">
        <f t="shared" si="72"/>
        <v>0.33911010369630012</v>
      </c>
      <c r="CM32" s="22">
        <f t="shared" si="73"/>
        <v>0</v>
      </c>
      <c r="CN32" s="22">
        <f t="shared" si="74"/>
        <v>0</v>
      </c>
      <c r="CO32" s="22">
        <f t="shared" si="75"/>
        <v>0.55762081784386619</v>
      </c>
      <c r="CP32" s="22">
        <f t="shared" si="76"/>
        <v>0</v>
      </c>
      <c r="CQ32" s="22">
        <f t="shared" si="77"/>
        <v>0</v>
      </c>
      <c r="CR32" s="22">
        <f t="shared" si="78"/>
        <v>5.8823529411764701</v>
      </c>
      <c r="CS32" s="22">
        <f t="shared" si="79"/>
        <v>0</v>
      </c>
      <c r="CT32" s="22">
        <f t="shared" si="80"/>
        <v>0</v>
      </c>
      <c r="CU32" s="22">
        <f t="shared" si="81"/>
        <v>0</v>
      </c>
      <c r="CV32" s="22">
        <f t="shared" si="82"/>
        <v>0</v>
      </c>
      <c r="CW32" s="22" t="e">
        <f t="shared" si="83"/>
        <v>#DIV/0!</v>
      </c>
      <c r="CX32" s="22" t="e">
        <f t="shared" si="84"/>
        <v>#DIV/0!</v>
      </c>
      <c r="CY32" s="22">
        <f t="shared" si="85"/>
        <v>0</v>
      </c>
      <c r="CZ32" s="22">
        <f t="shared" si="86"/>
        <v>0</v>
      </c>
      <c r="DA32" s="22">
        <f t="shared" si="87"/>
        <v>0</v>
      </c>
      <c r="DB32" s="22">
        <f t="shared" si="88"/>
        <v>0</v>
      </c>
      <c r="DC32" s="22">
        <f t="shared" si="89"/>
        <v>0</v>
      </c>
      <c r="DE32" s="22">
        <f t="shared" si="90"/>
        <v>0</v>
      </c>
      <c r="DF32" s="22">
        <f t="shared" si="91"/>
        <v>0</v>
      </c>
      <c r="DG32" s="22">
        <f t="shared" si="92"/>
        <v>1</v>
      </c>
      <c r="DH32" s="22">
        <f t="shared" si="93"/>
        <v>0</v>
      </c>
      <c r="DI32" s="22">
        <f t="shared" si="94"/>
        <v>0</v>
      </c>
      <c r="DJ32" s="22">
        <f t="shared" si="95"/>
        <v>1</v>
      </c>
      <c r="DK32" s="22">
        <f t="shared" si="96"/>
        <v>0</v>
      </c>
      <c r="DL32" s="22">
        <f t="shared" si="97"/>
        <v>0</v>
      </c>
      <c r="DM32" s="22">
        <f t="shared" si="98"/>
        <v>0</v>
      </c>
      <c r="DN32" s="22">
        <f t="shared" si="99"/>
        <v>0</v>
      </c>
      <c r="DO32" s="22">
        <f t="shared" si="100"/>
        <v>0</v>
      </c>
      <c r="DP32" s="22">
        <f t="shared" si="101"/>
        <v>0</v>
      </c>
      <c r="DQ32" s="22">
        <f t="shared" si="102"/>
        <v>0</v>
      </c>
    </row>
    <row r="33" spans="1:121" s="22" customFormat="1" ht="15.75" thickBot="1">
      <c r="A33" s="22" t="str">
        <f>'USP-FOB'!A3</f>
        <v>USP-FOB</v>
      </c>
      <c r="B33" s="22">
        <f>'USP-FOB'!B3</f>
        <v>1</v>
      </c>
      <c r="C33" s="22" t="str">
        <f>'USP-FOB'!C3</f>
        <v>Adriane Lima Mortari Moret</v>
      </c>
      <c r="D33" s="96" t="str">
        <f>'USP-FOB'!D3</f>
        <v>P</v>
      </c>
      <c r="E33" s="22">
        <f>'USP-FOB'!E3</f>
        <v>0</v>
      </c>
      <c r="F33" s="22">
        <f>'USP-FOB'!F3</f>
        <v>1</v>
      </c>
      <c r="G33" s="22">
        <f>'USP-FOB'!G3</f>
        <v>3</v>
      </c>
      <c r="H33" s="22">
        <f>'USP-FOB'!H3</f>
        <v>0</v>
      </c>
      <c r="I33" s="22">
        <f>'USP-FOB'!I3</f>
        <v>0</v>
      </c>
      <c r="J33" s="22">
        <f>'USP-FOB'!J3</f>
        <v>0</v>
      </c>
      <c r="K33" s="22">
        <f>'USP-FOB'!K3</f>
        <v>0</v>
      </c>
      <c r="L33" s="22">
        <f>'USP-FOB'!L3</f>
        <v>0</v>
      </c>
      <c r="M33" s="22">
        <f>'USP-FOB'!M3</f>
        <v>0</v>
      </c>
      <c r="N33" s="22">
        <f>'USP-FOB'!N3</f>
        <v>0</v>
      </c>
      <c r="O33" s="22">
        <f>'USP-FOB'!O3</f>
        <v>0</v>
      </c>
      <c r="P33" s="22">
        <f>'USP-FOB'!P3</f>
        <v>0</v>
      </c>
      <c r="Q33" s="22">
        <f>'USP-FOB'!Q3</f>
        <v>0</v>
      </c>
      <c r="R33" s="22">
        <f>'USP-FOB'!R3</f>
        <v>0</v>
      </c>
      <c r="S33" s="22">
        <f>'USP-FOB'!S3</f>
        <v>0</v>
      </c>
      <c r="T33" s="96" t="str">
        <f>'USP-FOB'!T3</f>
        <v>P</v>
      </c>
      <c r="U33" s="22">
        <f>'USP-FOB'!U3</f>
        <v>0</v>
      </c>
      <c r="V33" s="22">
        <f>'USP-FOB'!V3</f>
        <v>0</v>
      </c>
      <c r="W33" s="22">
        <f>'USP-FOB'!W3</f>
        <v>3</v>
      </c>
      <c r="X33" s="22">
        <f>'USP-FOB'!X3</f>
        <v>0</v>
      </c>
      <c r="Y33" s="22">
        <f>'USP-FOB'!Y3</f>
        <v>0</v>
      </c>
      <c r="Z33" s="22">
        <f>'USP-FOB'!Z3</f>
        <v>0</v>
      </c>
      <c r="AA33" s="22">
        <f>'USP-FOB'!AA3</f>
        <v>0</v>
      </c>
      <c r="AB33" s="22">
        <f>'USP-FOB'!AB3</f>
        <v>0</v>
      </c>
      <c r="AC33" s="22">
        <f>'USP-FOB'!AC3</f>
        <v>0</v>
      </c>
      <c r="AD33" s="22">
        <f>'USP-FOB'!AD3</f>
        <v>0</v>
      </c>
      <c r="AE33" s="22">
        <f>'USP-FOB'!AE3</f>
        <v>0</v>
      </c>
      <c r="AF33" s="22">
        <f>'USP-FOB'!AF3</f>
        <v>0</v>
      </c>
      <c r="AG33" s="22">
        <f>'USP-FOB'!AG3</f>
        <v>1</v>
      </c>
      <c r="AH33" s="22">
        <f>'USP-FOB'!AH3</f>
        <v>0</v>
      </c>
      <c r="AI33" s="22">
        <f>'USP-FOB'!AI3</f>
        <v>0</v>
      </c>
      <c r="AJ33" s="48"/>
      <c r="AK33" s="90"/>
      <c r="AL33" s="31"/>
      <c r="AM33" s="31"/>
      <c r="AN33" s="25"/>
      <c r="AO33" s="25"/>
      <c r="AP33" s="25"/>
      <c r="AQ33" s="25"/>
      <c r="AR33" s="26"/>
      <c r="AS33" s="24"/>
      <c r="AT33" s="24"/>
      <c r="AU33" s="24"/>
      <c r="AV33" s="24"/>
      <c r="AW33" s="24"/>
      <c r="AX33" s="24"/>
      <c r="AY33" s="24"/>
      <c r="AZ33" s="27">
        <f t="shared" si="44"/>
        <v>2</v>
      </c>
      <c r="BA33" s="28">
        <f t="shared" si="45"/>
        <v>0</v>
      </c>
      <c r="BB33" s="29">
        <f t="shared" si="46"/>
        <v>1</v>
      </c>
      <c r="BC33" s="29">
        <f t="shared" si="47"/>
        <v>1</v>
      </c>
      <c r="BD33" s="29">
        <f t="shared" si="48"/>
        <v>6</v>
      </c>
      <c r="BE33" s="29">
        <f t="shared" si="49"/>
        <v>7</v>
      </c>
      <c r="BF33" s="29">
        <f t="shared" si="50"/>
        <v>0</v>
      </c>
      <c r="BG33" s="29">
        <f t="shared" si="51"/>
        <v>7</v>
      </c>
      <c r="BH33" s="29">
        <f t="shared" si="52"/>
        <v>0</v>
      </c>
      <c r="BI33" s="29">
        <f t="shared" si="53"/>
        <v>0</v>
      </c>
      <c r="BJ33" s="29">
        <f t="shared" si="54"/>
        <v>0</v>
      </c>
      <c r="BK33" s="29">
        <f t="shared" si="55"/>
        <v>0</v>
      </c>
      <c r="BL33" s="29">
        <f t="shared" si="56"/>
        <v>0</v>
      </c>
      <c r="BM33" s="29">
        <f t="shared" si="57"/>
        <v>0</v>
      </c>
      <c r="BN33" s="29">
        <f t="shared" si="58"/>
        <v>0</v>
      </c>
      <c r="BO33" s="29">
        <f t="shared" si="59"/>
        <v>0</v>
      </c>
      <c r="BP33" s="29">
        <f t="shared" si="60"/>
        <v>0</v>
      </c>
      <c r="BQ33" s="29">
        <f t="shared" si="61"/>
        <v>0</v>
      </c>
      <c r="BR33" s="29">
        <f t="shared" si="62"/>
        <v>1</v>
      </c>
      <c r="BS33" s="29">
        <f t="shared" si="63"/>
        <v>1</v>
      </c>
      <c r="BT33" s="29">
        <f t="shared" si="64"/>
        <v>0</v>
      </c>
      <c r="BU33" s="30">
        <f t="shared" si="65"/>
        <v>0</v>
      </c>
      <c r="BV33" s="30">
        <f t="shared" si="66"/>
        <v>0</v>
      </c>
      <c r="BX33" s="28">
        <f t="shared" si="67"/>
        <v>440</v>
      </c>
      <c r="BY33" s="29">
        <f t="shared" si="68"/>
        <v>0</v>
      </c>
      <c r="BZ33" s="29">
        <f t="shared" si="69"/>
        <v>0</v>
      </c>
      <c r="CA33" s="29">
        <f t="shared" si="70"/>
        <v>0</v>
      </c>
      <c r="CB33" s="29">
        <f t="shared" si="71"/>
        <v>50</v>
      </c>
      <c r="CC33" s="30">
        <f t="shared" si="34"/>
        <v>490</v>
      </c>
      <c r="CD33" s="122">
        <f t="shared" si="6"/>
        <v>343.33333333333337</v>
      </c>
      <c r="CE33" s="22">
        <f t="shared" si="35"/>
        <v>3</v>
      </c>
      <c r="CF33" s="122">
        <f t="shared" si="7"/>
        <v>303.33333333333337</v>
      </c>
      <c r="CG33" s="22">
        <f t="shared" si="36"/>
        <v>4</v>
      </c>
      <c r="CH33" s="122">
        <f t="shared" si="8"/>
        <v>263.33333333333337</v>
      </c>
      <c r="CI33" s="22">
        <f t="shared" si="37"/>
        <v>5</v>
      </c>
      <c r="CK33" s="22">
        <f t="shared" si="72"/>
        <v>0.87454710953256354</v>
      </c>
      <c r="CM33" s="22">
        <f t="shared" si="73"/>
        <v>0</v>
      </c>
      <c r="CN33" s="22">
        <f t="shared" si="74"/>
        <v>0.56497175141242939</v>
      </c>
      <c r="CO33" s="22">
        <f t="shared" si="75"/>
        <v>1.1152416356877324</v>
      </c>
      <c r="CP33" s="22">
        <f t="shared" si="76"/>
        <v>0</v>
      </c>
      <c r="CQ33" s="22">
        <f t="shared" si="77"/>
        <v>0</v>
      </c>
      <c r="CR33" s="22">
        <f t="shared" si="78"/>
        <v>0</v>
      </c>
      <c r="CS33" s="22">
        <f t="shared" si="79"/>
        <v>0</v>
      </c>
      <c r="CT33" s="22">
        <f t="shared" si="80"/>
        <v>0</v>
      </c>
      <c r="CU33" s="22">
        <f t="shared" si="81"/>
        <v>0</v>
      </c>
      <c r="CV33" s="22">
        <f t="shared" si="82"/>
        <v>0</v>
      </c>
      <c r="CW33" s="22" t="e">
        <f t="shared" si="83"/>
        <v>#DIV/0!</v>
      </c>
      <c r="CX33" s="22" t="e">
        <f t="shared" si="84"/>
        <v>#DIV/0!</v>
      </c>
      <c r="CY33" s="22">
        <f t="shared" si="85"/>
        <v>0</v>
      </c>
      <c r="CZ33" s="22">
        <f t="shared" si="86"/>
        <v>4</v>
      </c>
      <c r="DA33" s="22">
        <f t="shared" si="87"/>
        <v>0</v>
      </c>
      <c r="DB33" s="22">
        <f t="shared" si="88"/>
        <v>0</v>
      </c>
      <c r="DC33" s="22">
        <f t="shared" si="89"/>
        <v>0</v>
      </c>
      <c r="DE33" s="22">
        <f t="shared" si="90"/>
        <v>0</v>
      </c>
      <c r="DF33" s="22">
        <f t="shared" si="91"/>
        <v>1</v>
      </c>
      <c r="DG33" s="22">
        <f t="shared" si="92"/>
        <v>1</v>
      </c>
      <c r="DH33" s="22">
        <f t="shared" si="93"/>
        <v>0</v>
      </c>
      <c r="DI33" s="22">
        <f t="shared" si="94"/>
        <v>0</v>
      </c>
      <c r="DJ33" s="22">
        <f t="shared" si="95"/>
        <v>0</v>
      </c>
      <c r="DK33" s="22">
        <f t="shared" si="96"/>
        <v>0</v>
      </c>
      <c r="DL33" s="22">
        <f t="shared" si="97"/>
        <v>0</v>
      </c>
      <c r="DM33" s="22">
        <f t="shared" si="98"/>
        <v>0</v>
      </c>
      <c r="DN33" s="22">
        <f t="shared" si="99"/>
        <v>0</v>
      </c>
      <c r="DO33" s="22">
        <f t="shared" si="100"/>
        <v>0</v>
      </c>
      <c r="DP33" s="22">
        <f t="shared" si="101"/>
        <v>0</v>
      </c>
      <c r="DQ33" s="22">
        <f t="shared" si="102"/>
        <v>1</v>
      </c>
    </row>
    <row r="34" spans="1:121" s="22" customFormat="1" ht="15.75" thickBot="1">
      <c r="A34" s="22" t="str">
        <f>'USP-FOB'!A4</f>
        <v>USP-FOB</v>
      </c>
      <c r="B34" s="22">
        <f>'USP-FOB'!B4</f>
        <v>2</v>
      </c>
      <c r="C34" s="22" t="str">
        <f>'USP-FOB'!C4</f>
        <v>Adriano Yacubian Fernandes</v>
      </c>
      <c r="D34" s="96" t="str">
        <f>'USP-FOB'!D4</f>
        <v>C</v>
      </c>
      <c r="E34" s="22">
        <f>'USP-FOB'!E4</f>
        <v>0</v>
      </c>
      <c r="F34" s="22">
        <f>'USP-FOB'!F4</f>
        <v>0</v>
      </c>
      <c r="G34" s="22">
        <f>'USP-FOB'!G4</f>
        <v>0</v>
      </c>
      <c r="H34" s="22">
        <f>'USP-FOB'!H4</f>
        <v>0</v>
      </c>
      <c r="I34" s="22">
        <f>'USP-FOB'!I4</f>
        <v>0</v>
      </c>
      <c r="J34" s="22">
        <f>'USP-FOB'!J4</f>
        <v>0</v>
      </c>
      <c r="K34" s="22">
        <f>'USP-FOB'!K4</f>
        <v>0</v>
      </c>
      <c r="L34" s="22">
        <f>'USP-FOB'!L4</f>
        <v>0</v>
      </c>
      <c r="M34" s="22">
        <f>'USP-FOB'!M4</f>
        <v>0</v>
      </c>
      <c r="N34" s="22">
        <f>'USP-FOB'!N4</f>
        <v>0</v>
      </c>
      <c r="O34" s="22">
        <f>'USP-FOB'!O4</f>
        <v>0</v>
      </c>
      <c r="P34" s="22">
        <f>'USP-FOB'!P4</f>
        <v>0</v>
      </c>
      <c r="Q34" s="22">
        <f>'USP-FOB'!Q4</f>
        <v>0</v>
      </c>
      <c r="R34" s="22">
        <f>'USP-FOB'!R4</f>
        <v>0</v>
      </c>
      <c r="S34" s="22">
        <f>'USP-FOB'!S4</f>
        <v>0</v>
      </c>
      <c r="T34" s="96" t="str">
        <f>'USP-FOB'!T4</f>
        <v>C</v>
      </c>
      <c r="U34" s="22">
        <f>'USP-FOB'!U4</f>
        <v>0</v>
      </c>
      <c r="V34" s="22">
        <f>'USP-FOB'!V4</f>
        <v>0</v>
      </c>
      <c r="W34" s="22">
        <f>'USP-FOB'!W4</f>
        <v>0</v>
      </c>
      <c r="X34" s="22">
        <f>'USP-FOB'!X4</f>
        <v>0</v>
      </c>
      <c r="Y34" s="22">
        <f>'USP-FOB'!Y4</f>
        <v>0</v>
      </c>
      <c r="Z34" s="22">
        <f>'USP-FOB'!Z4</f>
        <v>0</v>
      </c>
      <c r="AA34" s="22">
        <f>'USP-FOB'!AA4</f>
        <v>0</v>
      </c>
      <c r="AB34" s="22">
        <f>'USP-FOB'!AB4</f>
        <v>0</v>
      </c>
      <c r="AC34" s="22">
        <f>'USP-FOB'!AC4</f>
        <v>0</v>
      </c>
      <c r="AD34" s="22">
        <f>'USP-FOB'!AD4</f>
        <v>0</v>
      </c>
      <c r="AE34" s="22">
        <f>'USP-FOB'!AE4</f>
        <v>0</v>
      </c>
      <c r="AF34" s="22">
        <f>'USP-FOB'!AF4</f>
        <v>0</v>
      </c>
      <c r="AG34" s="22">
        <f>'USP-FOB'!AG4</f>
        <v>0</v>
      </c>
      <c r="AH34" s="22">
        <f>'USP-FOB'!AH4</f>
        <v>0</v>
      </c>
      <c r="AI34" s="22">
        <f>'USP-FOB'!AI4</f>
        <v>0</v>
      </c>
      <c r="AJ34" s="48"/>
      <c r="AK34" s="90"/>
      <c r="AL34" s="31"/>
      <c r="AM34" s="31"/>
      <c r="AN34" s="25"/>
      <c r="AO34" s="25"/>
      <c r="AP34" s="25"/>
      <c r="AQ34" s="25"/>
      <c r="AR34" s="26"/>
      <c r="AS34" s="24"/>
      <c r="AT34" s="24"/>
      <c r="AU34" s="24"/>
      <c r="AV34" s="24"/>
      <c r="AW34" s="24"/>
      <c r="AX34" s="24"/>
      <c r="AY34" s="24"/>
      <c r="AZ34" s="27">
        <f t="shared" si="44"/>
        <v>0</v>
      </c>
      <c r="BA34" s="28">
        <f t="shared" si="45"/>
        <v>0</v>
      </c>
      <c r="BB34" s="29">
        <f t="shared" si="46"/>
        <v>0</v>
      </c>
      <c r="BC34" s="29">
        <f t="shared" si="47"/>
        <v>0</v>
      </c>
      <c r="BD34" s="29">
        <f t="shared" si="48"/>
        <v>0</v>
      </c>
      <c r="BE34" s="29">
        <f t="shared" si="49"/>
        <v>0</v>
      </c>
      <c r="BF34" s="29">
        <f t="shared" si="50"/>
        <v>0</v>
      </c>
      <c r="BG34" s="29">
        <f t="shared" si="51"/>
        <v>0</v>
      </c>
      <c r="BH34" s="29">
        <f t="shared" si="52"/>
        <v>0</v>
      </c>
      <c r="BI34" s="29">
        <f t="shared" si="53"/>
        <v>0</v>
      </c>
      <c r="BJ34" s="29">
        <f t="shared" si="54"/>
        <v>0</v>
      </c>
      <c r="BK34" s="29">
        <f t="shared" si="55"/>
        <v>0</v>
      </c>
      <c r="BL34" s="29">
        <f t="shared" si="56"/>
        <v>0</v>
      </c>
      <c r="BM34" s="29">
        <f t="shared" si="57"/>
        <v>0</v>
      </c>
      <c r="BN34" s="29">
        <f t="shared" si="58"/>
        <v>0</v>
      </c>
      <c r="BO34" s="29">
        <f t="shared" si="59"/>
        <v>0</v>
      </c>
      <c r="BP34" s="29">
        <f t="shared" si="60"/>
        <v>0</v>
      </c>
      <c r="BQ34" s="29">
        <f t="shared" si="61"/>
        <v>0</v>
      </c>
      <c r="BR34" s="29">
        <f t="shared" si="62"/>
        <v>0</v>
      </c>
      <c r="BS34" s="29">
        <f t="shared" si="63"/>
        <v>0</v>
      </c>
      <c r="BT34" s="29">
        <f t="shared" si="64"/>
        <v>0</v>
      </c>
      <c r="BU34" s="30">
        <f t="shared" si="65"/>
        <v>0</v>
      </c>
      <c r="BV34" s="30">
        <f t="shared" si="66"/>
        <v>0</v>
      </c>
      <c r="BX34" s="28">
        <f t="shared" si="67"/>
        <v>0</v>
      </c>
      <c r="BY34" s="29">
        <f t="shared" si="68"/>
        <v>0</v>
      </c>
      <c r="BZ34" s="29">
        <f t="shared" si="69"/>
        <v>0</v>
      </c>
      <c r="CA34" s="29">
        <f t="shared" si="70"/>
        <v>0</v>
      </c>
      <c r="CB34" s="29">
        <f t="shared" si="71"/>
        <v>0</v>
      </c>
      <c r="CC34" s="30" t="str">
        <f t="shared" si="34"/>
        <v/>
      </c>
      <c r="CD34" s="122" t="e">
        <f t="shared" si="6"/>
        <v>#VALUE!</v>
      </c>
      <c r="CE34" s="22" t="str">
        <f t="shared" si="35"/>
        <v xml:space="preserve"> </v>
      </c>
      <c r="CF34" s="122" t="e">
        <f t="shared" si="7"/>
        <v>#VALUE!</v>
      </c>
      <c r="CG34" s="22" t="str">
        <f t="shared" si="36"/>
        <v xml:space="preserve"> </v>
      </c>
      <c r="CH34" s="122" t="e">
        <f t="shared" si="8"/>
        <v>#VALUE!</v>
      </c>
      <c r="CI34" s="22" t="str">
        <f t="shared" si="37"/>
        <v xml:space="preserve"> </v>
      </c>
      <c r="CK34" s="22" t="e">
        <f t="shared" si="72"/>
        <v>#VALUE!</v>
      </c>
      <c r="CM34" s="22">
        <f t="shared" si="73"/>
        <v>0</v>
      </c>
      <c r="CN34" s="22">
        <f t="shared" si="74"/>
        <v>0</v>
      </c>
      <c r="CO34" s="22">
        <f t="shared" si="75"/>
        <v>0</v>
      </c>
      <c r="CP34" s="22">
        <f t="shared" si="76"/>
        <v>0</v>
      </c>
      <c r="CQ34" s="22">
        <f t="shared" si="77"/>
        <v>0</v>
      </c>
      <c r="CR34" s="22">
        <f t="shared" si="78"/>
        <v>0</v>
      </c>
      <c r="CS34" s="22">
        <f t="shared" si="79"/>
        <v>0</v>
      </c>
      <c r="CT34" s="22">
        <f t="shared" si="80"/>
        <v>0</v>
      </c>
      <c r="CU34" s="22">
        <f t="shared" si="81"/>
        <v>0</v>
      </c>
      <c r="CV34" s="22">
        <f t="shared" si="82"/>
        <v>0</v>
      </c>
      <c r="CW34" s="22" t="e">
        <f t="shared" si="83"/>
        <v>#DIV/0!</v>
      </c>
      <c r="CX34" s="22" t="e">
        <f t="shared" si="84"/>
        <v>#DIV/0!</v>
      </c>
      <c r="CY34" s="22">
        <f t="shared" si="85"/>
        <v>0</v>
      </c>
      <c r="CZ34" s="22">
        <f t="shared" si="86"/>
        <v>0</v>
      </c>
      <c r="DA34" s="22">
        <f t="shared" si="87"/>
        <v>0</v>
      </c>
      <c r="DB34" s="22">
        <f t="shared" si="88"/>
        <v>0</v>
      </c>
      <c r="DC34" s="22">
        <f t="shared" si="89"/>
        <v>0</v>
      </c>
      <c r="DE34" s="22">
        <f t="shared" si="90"/>
        <v>0</v>
      </c>
      <c r="DF34" s="22">
        <f t="shared" si="91"/>
        <v>0</v>
      </c>
      <c r="DG34" s="22">
        <f t="shared" si="92"/>
        <v>0</v>
      </c>
      <c r="DH34" s="22">
        <f t="shared" si="93"/>
        <v>0</v>
      </c>
      <c r="DI34" s="22">
        <f t="shared" si="94"/>
        <v>0</v>
      </c>
      <c r="DJ34" s="22">
        <f t="shared" si="95"/>
        <v>0</v>
      </c>
      <c r="DK34" s="22">
        <f t="shared" si="96"/>
        <v>0</v>
      </c>
      <c r="DL34" s="22">
        <f t="shared" si="97"/>
        <v>0</v>
      </c>
      <c r="DM34" s="22">
        <f t="shared" si="98"/>
        <v>0</v>
      </c>
      <c r="DN34" s="22">
        <f t="shared" si="99"/>
        <v>0</v>
      </c>
      <c r="DO34" s="22">
        <f t="shared" si="100"/>
        <v>0</v>
      </c>
      <c r="DP34" s="22">
        <f t="shared" si="101"/>
        <v>0</v>
      </c>
      <c r="DQ34" s="22">
        <f t="shared" si="102"/>
        <v>0</v>
      </c>
    </row>
    <row r="35" spans="1:121" s="22" customFormat="1" ht="15.75" thickBot="1">
      <c r="A35" s="22" t="str">
        <f>'USP-FOB'!A5</f>
        <v>USP-FOB</v>
      </c>
      <c r="B35" s="22">
        <f>'USP-FOB'!B5</f>
        <v>3</v>
      </c>
      <c r="C35" s="22" t="str">
        <f>'USP-FOB'!C5</f>
        <v>Alcione Ghedini Brasolotto</v>
      </c>
      <c r="D35" s="96" t="str">
        <f>'USP-FOB'!D5</f>
        <v>P</v>
      </c>
      <c r="E35" s="22">
        <f>'USP-FOB'!E5</f>
        <v>0</v>
      </c>
      <c r="F35" s="22">
        <f>'USP-FOB'!F5</f>
        <v>2</v>
      </c>
      <c r="G35" s="22">
        <f>'USP-FOB'!G5</f>
        <v>2</v>
      </c>
      <c r="H35" s="22">
        <f>'USP-FOB'!H5</f>
        <v>0</v>
      </c>
      <c r="I35" s="22">
        <f>'USP-FOB'!I5</f>
        <v>0</v>
      </c>
      <c r="J35" s="22">
        <f>'USP-FOB'!J5</f>
        <v>0</v>
      </c>
      <c r="K35" s="22">
        <f>'USP-FOB'!K5</f>
        <v>0</v>
      </c>
      <c r="L35" s="22">
        <f>'USP-FOB'!L5</f>
        <v>0</v>
      </c>
      <c r="M35" s="22">
        <f>'USP-FOB'!M5</f>
        <v>0</v>
      </c>
      <c r="N35" s="22">
        <f>'USP-FOB'!N5</f>
        <v>0</v>
      </c>
      <c r="O35" s="22">
        <f>'USP-FOB'!O5</f>
        <v>0</v>
      </c>
      <c r="P35" s="22">
        <f>'USP-FOB'!P5</f>
        <v>0</v>
      </c>
      <c r="Q35" s="22">
        <f>'USP-FOB'!Q5</f>
        <v>0</v>
      </c>
      <c r="R35" s="22">
        <f>'USP-FOB'!R5</f>
        <v>0</v>
      </c>
      <c r="S35" s="22">
        <f>'USP-FOB'!S5</f>
        <v>1</v>
      </c>
      <c r="T35" s="96" t="str">
        <f>'USP-FOB'!T5</f>
        <v>P</v>
      </c>
      <c r="U35" s="22">
        <f>'USP-FOB'!U5</f>
        <v>0</v>
      </c>
      <c r="V35" s="22">
        <f>'USP-FOB'!V5</f>
        <v>1</v>
      </c>
      <c r="W35" s="22">
        <f>'USP-FOB'!W5</f>
        <v>2</v>
      </c>
      <c r="X35" s="22">
        <f>'USP-FOB'!X5</f>
        <v>0</v>
      </c>
      <c r="Y35" s="22">
        <f>'USP-FOB'!Y5</f>
        <v>0</v>
      </c>
      <c r="Z35" s="22">
        <f>'USP-FOB'!Z5</f>
        <v>0</v>
      </c>
      <c r="AA35" s="22">
        <f>'USP-FOB'!AA5</f>
        <v>0</v>
      </c>
      <c r="AB35" s="22">
        <f>'USP-FOB'!AB5</f>
        <v>0</v>
      </c>
      <c r="AC35" s="22">
        <f>'USP-FOB'!AC5</f>
        <v>0</v>
      </c>
      <c r="AD35" s="22">
        <f>'USP-FOB'!AD5</f>
        <v>0</v>
      </c>
      <c r="AE35" s="22">
        <f>'USP-FOB'!AE5</f>
        <v>0</v>
      </c>
      <c r="AF35" s="22">
        <f>'USP-FOB'!AF5</f>
        <v>1</v>
      </c>
      <c r="AG35" s="22">
        <f>'USP-FOB'!AG5</f>
        <v>0</v>
      </c>
      <c r="AH35" s="22">
        <f>'USP-FOB'!AH5</f>
        <v>0</v>
      </c>
      <c r="AI35" s="22">
        <f>'USP-FOB'!AI5</f>
        <v>0</v>
      </c>
      <c r="AJ35" s="48"/>
      <c r="AK35" s="90"/>
      <c r="AL35" s="31"/>
      <c r="AM35" s="31"/>
      <c r="AN35" s="25"/>
      <c r="AO35" s="25"/>
      <c r="AP35" s="25"/>
      <c r="AQ35" s="25"/>
      <c r="AR35" s="26"/>
      <c r="AS35" s="24"/>
      <c r="AT35" s="24"/>
      <c r="AU35" s="24"/>
      <c r="AV35" s="24"/>
      <c r="AW35" s="24"/>
      <c r="AX35" s="24"/>
      <c r="AY35" s="24"/>
      <c r="AZ35" s="27">
        <f t="shared" si="44"/>
        <v>2</v>
      </c>
      <c r="BA35" s="28">
        <f t="shared" si="45"/>
        <v>0</v>
      </c>
      <c r="BB35" s="29">
        <f t="shared" si="46"/>
        <v>3</v>
      </c>
      <c r="BC35" s="29">
        <f t="shared" si="47"/>
        <v>3</v>
      </c>
      <c r="BD35" s="29">
        <f t="shared" si="48"/>
        <v>4</v>
      </c>
      <c r="BE35" s="29">
        <f t="shared" si="49"/>
        <v>7</v>
      </c>
      <c r="BF35" s="29">
        <f t="shared" si="50"/>
        <v>0</v>
      </c>
      <c r="BG35" s="29">
        <f t="shared" si="51"/>
        <v>7</v>
      </c>
      <c r="BH35" s="29">
        <f t="shared" si="52"/>
        <v>0</v>
      </c>
      <c r="BI35" s="29">
        <f t="shared" si="53"/>
        <v>0</v>
      </c>
      <c r="BJ35" s="29">
        <f t="shared" si="54"/>
        <v>0</v>
      </c>
      <c r="BK35" s="29">
        <f t="shared" si="55"/>
        <v>0</v>
      </c>
      <c r="BL35" s="29">
        <f t="shared" si="56"/>
        <v>0</v>
      </c>
      <c r="BM35" s="29">
        <f t="shared" si="57"/>
        <v>0</v>
      </c>
      <c r="BN35" s="29">
        <f t="shared" si="58"/>
        <v>0</v>
      </c>
      <c r="BO35" s="29">
        <f t="shared" si="59"/>
        <v>0</v>
      </c>
      <c r="BP35" s="29">
        <f t="shared" si="60"/>
        <v>0</v>
      </c>
      <c r="BQ35" s="29">
        <f t="shared" si="61"/>
        <v>1</v>
      </c>
      <c r="BR35" s="29">
        <f t="shared" si="62"/>
        <v>0</v>
      </c>
      <c r="BS35" s="29">
        <f t="shared" si="63"/>
        <v>1</v>
      </c>
      <c r="BT35" s="29">
        <f t="shared" si="64"/>
        <v>0</v>
      </c>
      <c r="BU35" s="30">
        <f t="shared" si="65"/>
        <v>1</v>
      </c>
      <c r="BV35" s="30">
        <f t="shared" si="66"/>
        <v>1</v>
      </c>
      <c r="BX35" s="28">
        <f t="shared" si="67"/>
        <v>480</v>
      </c>
      <c r="BY35" s="29">
        <f t="shared" si="68"/>
        <v>0</v>
      </c>
      <c r="BZ35" s="29">
        <f t="shared" si="69"/>
        <v>0</v>
      </c>
      <c r="CA35" s="29">
        <f t="shared" si="70"/>
        <v>0</v>
      </c>
      <c r="CB35" s="29">
        <f t="shared" si="71"/>
        <v>110</v>
      </c>
      <c r="CC35" s="30">
        <f t="shared" si="34"/>
        <v>590</v>
      </c>
      <c r="CD35" s="122">
        <f t="shared" si="6"/>
        <v>443.33333333333337</v>
      </c>
      <c r="CE35" s="22">
        <f t="shared" si="35"/>
        <v>3</v>
      </c>
      <c r="CF35" s="122">
        <f t="shared" si="7"/>
        <v>403.33333333333337</v>
      </c>
      <c r="CG35" s="22">
        <f t="shared" si="36"/>
        <v>4</v>
      </c>
      <c r="CH35" s="122">
        <f t="shared" si="8"/>
        <v>363.33333333333337</v>
      </c>
      <c r="CI35" s="22">
        <f t="shared" si="37"/>
        <v>5</v>
      </c>
      <c r="CK35" s="22">
        <f t="shared" si="72"/>
        <v>1.0530261114779846</v>
      </c>
      <c r="CM35" s="22">
        <f t="shared" si="73"/>
        <v>0</v>
      </c>
      <c r="CN35" s="22">
        <f t="shared" si="74"/>
        <v>1.6949152542372881</v>
      </c>
      <c r="CO35" s="22">
        <f t="shared" si="75"/>
        <v>0.74349442379182162</v>
      </c>
      <c r="CP35" s="22">
        <f t="shared" si="76"/>
        <v>0</v>
      </c>
      <c r="CQ35" s="22">
        <f t="shared" si="77"/>
        <v>0</v>
      </c>
      <c r="CR35" s="22">
        <f t="shared" si="78"/>
        <v>0</v>
      </c>
      <c r="CS35" s="22">
        <f t="shared" si="79"/>
        <v>0</v>
      </c>
      <c r="CT35" s="22">
        <f t="shared" si="80"/>
        <v>0</v>
      </c>
      <c r="CU35" s="22">
        <f t="shared" si="81"/>
        <v>0</v>
      </c>
      <c r="CV35" s="22">
        <f t="shared" si="82"/>
        <v>0</v>
      </c>
      <c r="CW35" s="22" t="e">
        <f t="shared" si="83"/>
        <v>#DIV/0!</v>
      </c>
      <c r="CX35" s="22" t="e">
        <f t="shared" si="84"/>
        <v>#DIV/0!</v>
      </c>
      <c r="CY35" s="22">
        <f t="shared" si="85"/>
        <v>5.5555555555555554</v>
      </c>
      <c r="CZ35" s="22">
        <f t="shared" si="86"/>
        <v>0</v>
      </c>
      <c r="DA35" s="22">
        <f t="shared" si="87"/>
        <v>0</v>
      </c>
      <c r="DB35" s="22">
        <f t="shared" si="88"/>
        <v>5.1546391752577323</v>
      </c>
      <c r="DC35" s="22">
        <f t="shared" si="89"/>
        <v>5.1546391752577323</v>
      </c>
      <c r="DE35" s="22">
        <f t="shared" si="90"/>
        <v>0</v>
      </c>
      <c r="DF35" s="22">
        <f t="shared" si="91"/>
        <v>1</v>
      </c>
      <c r="DG35" s="22">
        <f t="shared" si="92"/>
        <v>1</v>
      </c>
      <c r="DH35" s="22">
        <f t="shared" si="93"/>
        <v>0</v>
      </c>
      <c r="DI35" s="22">
        <f t="shared" si="94"/>
        <v>0</v>
      </c>
      <c r="DJ35" s="22">
        <f t="shared" si="95"/>
        <v>0</v>
      </c>
      <c r="DK35" s="22">
        <f t="shared" si="96"/>
        <v>0</v>
      </c>
      <c r="DL35" s="22">
        <f t="shared" si="97"/>
        <v>0</v>
      </c>
      <c r="DM35" s="22">
        <f t="shared" si="98"/>
        <v>0</v>
      </c>
      <c r="DN35" s="22">
        <f t="shared" si="99"/>
        <v>0</v>
      </c>
      <c r="DO35" s="22">
        <f t="shared" si="100"/>
        <v>0</v>
      </c>
      <c r="DP35" s="22">
        <f t="shared" si="101"/>
        <v>1</v>
      </c>
      <c r="DQ35" s="22">
        <f t="shared" si="102"/>
        <v>0</v>
      </c>
    </row>
    <row r="36" spans="1:121" s="22" customFormat="1" ht="15.75" thickBot="1">
      <c r="A36" s="22" t="str">
        <f>'USP-FOB'!A6</f>
        <v>USP-FOB</v>
      </c>
      <c r="B36" s="22">
        <f>'USP-FOB'!B6</f>
        <v>4</v>
      </c>
      <c r="C36" s="22" t="str">
        <f>'USP-FOB'!C6</f>
        <v>Andréa Cintra Lopes</v>
      </c>
      <c r="D36" s="96" t="str">
        <f>'USP-FOB'!D6</f>
        <v>P</v>
      </c>
      <c r="E36" s="22">
        <f>'USP-FOB'!E6</f>
        <v>0</v>
      </c>
      <c r="F36" s="22">
        <f>'USP-FOB'!F6</f>
        <v>0</v>
      </c>
      <c r="G36" s="22">
        <f>'USP-FOB'!G6</f>
        <v>3</v>
      </c>
      <c r="H36" s="22">
        <f>'USP-FOB'!H6</f>
        <v>0</v>
      </c>
      <c r="I36" s="22">
        <f>'USP-FOB'!I6</f>
        <v>0</v>
      </c>
      <c r="J36" s="22">
        <f>'USP-FOB'!J6</f>
        <v>0</v>
      </c>
      <c r="K36" s="22">
        <f>'USP-FOB'!K6</f>
        <v>0</v>
      </c>
      <c r="L36" s="22">
        <f>'USP-FOB'!L6</f>
        <v>0</v>
      </c>
      <c r="M36" s="22">
        <f>'USP-FOB'!M6</f>
        <v>0</v>
      </c>
      <c r="N36" s="22">
        <f>'USP-FOB'!N6</f>
        <v>0</v>
      </c>
      <c r="O36" s="22">
        <f>'USP-FOB'!O6</f>
        <v>0</v>
      </c>
      <c r="P36" s="22">
        <f>'USP-FOB'!P6</f>
        <v>0</v>
      </c>
      <c r="Q36" s="22">
        <f>'USP-FOB'!Q6</f>
        <v>0</v>
      </c>
      <c r="R36" s="22">
        <f>'USP-FOB'!R6</f>
        <v>0</v>
      </c>
      <c r="S36" s="22">
        <f>'USP-FOB'!S6</f>
        <v>0</v>
      </c>
      <c r="T36" s="96" t="str">
        <f>'USP-FOB'!T6</f>
        <v>P</v>
      </c>
      <c r="U36" s="22">
        <f>'USP-FOB'!U6</f>
        <v>0</v>
      </c>
      <c r="V36" s="22">
        <f>'USP-FOB'!V6</f>
        <v>0</v>
      </c>
      <c r="W36" s="22">
        <f>'USP-FOB'!W6</f>
        <v>1</v>
      </c>
      <c r="X36" s="22">
        <f>'USP-FOB'!X6</f>
        <v>0</v>
      </c>
      <c r="Y36" s="22">
        <f>'USP-FOB'!Y6</f>
        <v>0</v>
      </c>
      <c r="Z36" s="22">
        <f>'USP-FOB'!Z6</f>
        <v>0</v>
      </c>
      <c r="AA36" s="22">
        <f>'USP-FOB'!AA6</f>
        <v>0</v>
      </c>
      <c r="AB36" s="22">
        <f>'USP-FOB'!AB6</f>
        <v>0</v>
      </c>
      <c r="AC36" s="22">
        <f>'USP-FOB'!AC6</f>
        <v>0</v>
      </c>
      <c r="AD36" s="22">
        <f>'USP-FOB'!AD6</f>
        <v>0</v>
      </c>
      <c r="AE36" s="22">
        <f>'USP-FOB'!AE6</f>
        <v>0</v>
      </c>
      <c r="AF36" s="22">
        <f>'USP-FOB'!AF6</f>
        <v>0</v>
      </c>
      <c r="AG36" s="22">
        <f>'USP-FOB'!AG6</f>
        <v>1</v>
      </c>
      <c r="AH36" s="22">
        <f>'USP-FOB'!AH6</f>
        <v>0</v>
      </c>
      <c r="AI36" s="22">
        <f>'USP-FOB'!AI6</f>
        <v>0</v>
      </c>
      <c r="AJ36" s="48"/>
      <c r="AK36" s="90"/>
      <c r="AL36" s="31"/>
      <c r="AM36" s="31"/>
      <c r="AN36" s="25"/>
      <c r="AO36" s="25"/>
      <c r="AP36" s="25"/>
      <c r="AQ36" s="25"/>
      <c r="AR36" s="26"/>
      <c r="AS36" s="24"/>
      <c r="AT36" s="24"/>
      <c r="AU36" s="24"/>
      <c r="AV36" s="24"/>
      <c r="AW36" s="24"/>
      <c r="AX36" s="24"/>
      <c r="AY36" s="24"/>
      <c r="AZ36" s="27">
        <f t="shared" si="44"/>
        <v>2</v>
      </c>
      <c r="BA36" s="28">
        <f t="shared" si="45"/>
        <v>0</v>
      </c>
      <c r="BB36" s="29">
        <f t="shared" si="46"/>
        <v>0</v>
      </c>
      <c r="BC36" s="29">
        <f t="shared" si="47"/>
        <v>0</v>
      </c>
      <c r="BD36" s="29">
        <f t="shared" si="48"/>
        <v>4</v>
      </c>
      <c r="BE36" s="29">
        <f t="shared" si="49"/>
        <v>4</v>
      </c>
      <c r="BF36" s="29">
        <f t="shared" si="50"/>
        <v>0</v>
      </c>
      <c r="BG36" s="29">
        <f t="shared" si="51"/>
        <v>4</v>
      </c>
      <c r="BH36" s="29">
        <f t="shared" si="52"/>
        <v>0</v>
      </c>
      <c r="BI36" s="29">
        <f t="shared" si="53"/>
        <v>0</v>
      </c>
      <c r="BJ36" s="29">
        <f t="shared" si="54"/>
        <v>0</v>
      </c>
      <c r="BK36" s="29">
        <f t="shared" si="55"/>
        <v>0</v>
      </c>
      <c r="BL36" s="29">
        <f t="shared" si="56"/>
        <v>0</v>
      </c>
      <c r="BM36" s="29">
        <f t="shared" si="57"/>
        <v>0</v>
      </c>
      <c r="BN36" s="29">
        <f t="shared" si="58"/>
        <v>0</v>
      </c>
      <c r="BO36" s="29">
        <f t="shared" si="59"/>
        <v>0</v>
      </c>
      <c r="BP36" s="29">
        <f t="shared" si="60"/>
        <v>0</v>
      </c>
      <c r="BQ36" s="29">
        <f t="shared" si="61"/>
        <v>0</v>
      </c>
      <c r="BR36" s="29">
        <f t="shared" si="62"/>
        <v>1</v>
      </c>
      <c r="BS36" s="29">
        <f t="shared" si="63"/>
        <v>1</v>
      </c>
      <c r="BT36" s="29">
        <f t="shared" si="64"/>
        <v>0</v>
      </c>
      <c r="BU36" s="30">
        <f t="shared" si="65"/>
        <v>0</v>
      </c>
      <c r="BV36" s="30">
        <f t="shared" si="66"/>
        <v>0</v>
      </c>
      <c r="BX36" s="28">
        <f t="shared" si="67"/>
        <v>240</v>
      </c>
      <c r="BY36" s="29">
        <f t="shared" si="68"/>
        <v>0</v>
      </c>
      <c r="BZ36" s="29">
        <f t="shared" si="69"/>
        <v>0</v>
      </c>
      <c r="CA36" s="29">
        <f t="shared" si="70"/>
        <v>0</v>
      </c>
      <c r="CB36" s="29">
        <f t="shared" si="71"/>
        <v>50</v>
      </c>
      <c r="CC36" s="30">
        <f t="shared" si="34"/>
        <v>290</v>
      </c>
      <c r="CD36" s="122">
        <f t="shared" si="6"/>
        <v>143.33333333333334</v>
      </c>
      <c r="CE36" s="22">
        <f t="shared" si="35"/>
        <v>3</v>
      </c>
      <c r="CF36" s="122">
        <f t="shared" si="7"/>
        <v>103.33333333333334</v>
      </c>
      <c r="CG36" s="22">
        <f t="shared" si="36"/>
        <v>4</v>
      </c>
      <c r="CH36" s="122">
        <f t="shared" si="8"/>
        <v>63.333333333333343</v>
      </c>
      <c r="CI36" s="22">
        <f t="shared" si="37"/>
        <v>5</v>
      </c>
      <c r="CK36" s="22">
        <f t="shared" si="72"/>
        <v>0.51758910564172123</v>
      </c>
      <c r="CM36" s="22">
        <f t="shared" si="73"/>
        <v>0</v>
      </c>
      <c r="CN36" s="22">
        <f t="shared" si="74"/>
        <v>0</v>
      </c>
      <c r="CO36" s="22">
        <f t="shared" si="75"/>
        <v>0.74349442379182162</v>
      </c>
      <c r="CP36" s="22">
        <f t="shared" si="76"/>
        <v>0</v>
      </c>
      <c r="CQ36" s="22">
        <f t="shared" si="77"/>
        <v>0</v>
      </c>
      <c r="CR36" s="22">
        <f t="shared" si="78"/>
        <v>0</v>
      </c>
      <c r="CS36" s="22">
        <f t="shared" si="79"/>
        <v>0</v>
      </c>
      <c r="CT36" s="22">
        <f t="shared" si="80"/>
        <v>0</v>
      </c>
      <c r="CU36" s="22">
        <f t="shared" si="81"/>
        <v>0</v>
      </c>
      <c r="CV36" s="22">
        <f t="shared" si="82"/>
        <v>0</v>
      </c>
      <c r="CW36" s="22" t="e">
        <f t="shared" si="83"/>
        <v>#DIV/0!</v>
      </c>
      <c r="CX36" s="22" t="e">
        <f t="shared" si="84"/>
        <v>#DIV/0!</v>
      </c>
      <c r="CY36" s="22">
        <f t="shared" si="85"/>
        <v>0</v>
      </c>
      <c r="CZ36" s="22">
        <f t="shared" si="86"/>
        <v>4</v>
      </c>
      <c r="DA36" s="22">
        <f t="shared" si="87"/>
        <v>0</v>
      </c>
      <c r="DB36" s="22">
        <f t="shared" si="88"/>
        <v>0</v>
      </c>
      <c r="DC36" s="22">
        <f t="shared" si="89"/>
        <v>0</v>
      </c>
      <c r="DE36" s="22">
        <f t="shared" si="90"/>
        <v>0</v>
      </c>
      <c r="DF36" s="22">
        <f t="shared" si="91"/>
        <v>0</v>
      </c>
      <c r="DG36" s="22">
        <f t="shared" si="92"/>
        <v>1</v>
      </c>
      <c r="DH36" s="22">
        <f t="shared" si="93"/>
        <v>0</v>
      </c>
      <c r="DI36" s="22">
        <f t="shared" si="94"/>
        <v>0</v>
      </c>
      <c r="DJ36" s="22">
        <f t="shared" si="95"/>
        <v>0</v>
      </c>
      <c r="DK36" s="22">
        <f t="shared" si="96"/>
        <v>0</v>
      </c>
      <c r="DL36" s="22">
        <f t="shared" si="97"/>
        <v>0</v>
      </c>
      <c r="DM36" s="22">
        <f t="shared" si="98"/>
        <v>0</v>
      </c>
      <c r="DN36" s="22">
        <f t="shared" si="99"/>
        <v>0</v>
      </c>
      <c r="DO36" s="22">
        <f t="shared" si="100"/>
        <v>0</v>
      </c>
      <c r="DP36" s="22">
        <f t="shared" si="101"/>
        <v>0</v>
      </c>
      <c r="DQ36" s="22">
        <f t="shared" si="102"/>
        <v>1</v>
      </c>
    </row>
    <row r="37" spans="1:121" s="22" customFormat="1" ht="15.75" thickBot="1">
      <c r="A37" s="22" t="str">
        <f>'USP-FOB'!A7</f>
        <v>USP-FOB</v>
      </c>
      <c r="B37" s="22">
        <f>'USP-FOB'!B7</f>
        <v>5</v>
      </c>
      <c r="C37" s="22" t="str">
        <f>'USP-FOB'!C7</f>
        <v>Dagma Venturini Marques Abramides</v>
      </c>
      <c r="D37" s="96" t="str">
        <f>'USP-FOB'!D7</f>
        <v>P</v>
      </c>
      <c r="E37" s="22">
        <f>'USP-FOB'!E7</f>
        <v>0</v>
      </c>
      <c r="F37" s="22">
        <f>'USP-FOB'!F7</f>
        <v>0</v>
      </c>
      <c r="G37" s="22">
        <f>'USP-FOB'!G7</f>
        <v>3</v>
      </c>
      <c r="H37" s="22">
        <f>'USP-FOB'!H7</f>
        <v>1</v>
      </c>
      <c r="I37" s="22">
        <f>'USP-FOB'!I7</f>
        <v>0</v>
      </c>
      <c r="J37" s="22">
        <f>'USP-FOB'!J7</f>
        <v>0</v>
      </c>
      <c r="K37" s="22">
        <f>'USP-FOB'!K7</f>
        <v>0</v>
      </c>
      <c r="L37" s="22">
        <f>'USP-FOB'!L7</f>
        <v>0</v>
      </c>
      <c r="M37" s="22">
        <f>'USP-FOB'!M7</f>
        <v>0</v>
      </c>
      <c r="N37" s="22">
        <f>'USP-FOB'!N7</f>
        <v>0</v>
      </c>
      <c r="O37" s="22">
        <f>'USP-FOB'!O7</f>
        <v>0</v>
      </c>
      <c r="P37" s="22">
        <f>'USP-FOB'!P7</f>
        <v>0</v>
      </c>
      <c r="Q37" s="22">
        <f>'USP-FOB'!Q7</f>
        <v>0</v>
      </c>
      <c r="R37" s="22">
        <f>'USP-FOB'!R7</f>
        <v>0</v>
      </c>
      <c r="S37" s="22">
        <f>'USP-FOB'!S7</f>
        <v>0</v>
      </c>
      <c r="T37" s="96" t="str">
        <f>'USP-FOB'!T7</f>
        <v>P</v>
      </c>
      <c r="U37" s="22">
        <f>'USP-FOB'!U7</f>
        <v>0</v>
      </c>
      <c r="V37" s="22">
        <f>'USP-FOB'!V7</f>
        <v>1</v>
      </c>
      <c r="W37" s="22">
        <f>'USP-FOB'!W7</f>
        <v>0</v>
      </c>
      <c r="X37" s="22">
        <f>'USP-FOB'!X7</f>
        <v>0</v>
      </c>
      <c r="Y37" s="22">
        <f>'USP-FOB'!Y7</f>
        <v>0</v>
      </c>
      <c r="Z37" s="22">
        <f>'USP-FOB'!Z7</f>
        <v>0</v>
      </c>
      <c r="AA37" s="22">
        <f>'USP-FOB'!AA7</f>
        <v>0</v>
      </c>
      <c r="AB37" s="22">
        <f>'USP-FOB'!AB7</f>
        <v>0</v>
      </c>
      <c r="AC37" s="22">
        <f>'USP-FOB'!AC7</f>
        <v>0</v>
      </c>
      <c r="AD37" s="22">
        <f>'USP-FOB'!AD7</f>
        <v>0</v>
      </c>
      <c r="AE37" s="22">
        <f>'USP-FOB'!AE7</f>
        <v>0</v>
      </c>
      <c r="AF37" s="22">
        <f>'USP-FOB'!AF7</f>
        <v>2</v>
      </c>
      <c r="AG37" s="22">
        <f>'USP-FOB'!AG7</f>
        <v>0</v>
      </c>
      <c r="AH37" s="22">
        <f>'USP-FOB'!AH7</f>
        <v>0</v>
      </c>
      <c r="AI37" s="22">
        <f>'USP-FOB'!AI7</f>
        <v>0</v>
      </c>
      <c r="AJ37" s="48"/>
      <c r="AK37" s="90"/>
      <c r="AL37" s="31"/>
      <c r="AM37" s="31"/>
      <c r="AN37" s="25"/>
      <c r="AO37" s="25"/>
      <c r="AP37" s="25"/>
      <c r="AQ37" s="25"/>
      <c r="AR37" s="26"/>
      <c r="AS37" s="24"/>
      <c r="AT37" s="24"/>
      <c r="AU37" s="24"/>
      <c r="AV37" s="24"/>
      <c r="AW37" s="24"/>
      <c r="AX37" s="24"/>
      <c r="AY37" s="24"/>
      <c r="AZ37" s="27">
        <f t="shared" si="44"/>
        <v>2</v>
      </c>
      <c r="BA37" s="28">
        <f t="shared" si="45"/>
        <v>0</v>
      </c>
      <c r="BB37" s="29">
        <f t="shared" si="46"/>
        <v>1</v>
      </c>
      <c r="BC37" s="29">
        <f t="shared" si="47"/>
        <v>1</v>
      </c>
      <c r="BD37" s="29">
        <f t="shared" si="48"/>
        <v>3</v>
      </c>
      <c r="BE37" s="29">
        <f t="shared" si="49"/>
        <v>4</v>
      </c>
      <c r="BF37" s="29">
        <f t="shared" si="50"/>
        <v>1</v>
      </c>
      <c r="BG37" s="29">
        <f t="shared" si="51"/>
        <v>5</v>
      </c>
      <c r="BH37" s="29">
        <f t="shared" si="52"/>
        <v>0</v>
      </c>
      <c r="BI37" s="29">
        <f t="shared" si="53"/>
        <v>0</v>
      </c>
      <c r="BJ37" s="29">
        <f t="shared" si="54"/>
        <v>0</v>
      </c>
      <c r="BK37" s="29">
        <f t="shared" si="55"/>
        <v>0</v>
      </c>
      <c r="BL37" s="29">
        <f t="shared" si="56"/>
        <v>0</v>
      </c>
      <c r="BM37" s="29">
        <f t="shared" si="57"/>
        <v>0</v>
      </c>
      <c r="BN37" s="29">
        <f t="shared" si="58"/>
        <v>0</v>
      </c>
      <c r="BO37" s="29">
        <f t="shared" si="59"/>
        <v>0</v>
      </c>
      <c r="BP37" s="29">
        <f t="shared" si="60"/>
        <v>0</v>
      </c>
      <c r="BQ37" s="29">
        <f t="shared" si="61"/>
        <v>2</v>
      </c>
      <c r="BR37" s="29">
        <f t="shared" si="62"/>
        <v>0</v>
      </c>
      <c r="BS37" s="29">
        <f t="shared" si="63"/>
        <v>2</v>
      </c>
      <c r="BT37" s="29">
        <f t="shared" si="64"/>
        <v>0</v>
      </c>
      <c r="BU37" s="30">
        <f t="shared" si="65"/>
        <v>0</v>
      </c>
      <c r="BV37" s="30">
        <f t="shared" si="66"/>
        <v>0</v>
      </c>
      <c r="BX37" s="28">
        <f t="shared" si="67"/>
        <v>300</v>
      </c>
      <c r="BY37" s="29">
        <f t="shared" si="68"/>
        <v>0</v>
      </c>
      <c r="BZ37" s="29">
        <f t="shared" si="69"/>
        <v>0</v>
      </c>
      <c r="CA37" s="29">
        <f t="shared" si="70"/>
        <v>0</v>
      </c>
      <c r="CB37" s="29">
        <f t="shared" si="71"/>
        <v>200</v>
      </c>
      <c r="CC37" s="30">
        <f t="shared" si="34"/>
        <v>500</v>
      </c>
      <c r="CD37" s="122">
        <f t="shared" si="6"/>
        <v>353.33333333333337</v>
      </c>
      <c r="CE37" s="22">
        <f t="shared" si="35"/>
        <v>3</v>
      </c>
      <c r="CF37" s="122">
        <f t="shared" si="7"/>
        <v>313.33333333333337</v>
      </c>
      <c r="CG37" s="22">
        <f t="shared" si="36"/>
        <v>4</v>
      </c>
      <c r="CH37" s="122">
        <f t="shared" si="8"/>
        <v>273.33333333333337</v>
      </c>
      <c r="CI37" s="22">
        <f t="shared" si="37"/>
        <v>5</v>
      </c>
      <c r="CK37" s="22">
        <f t="shared" si="72"/>
        <v>0.89239500972710561</v>
      </c>
      <c r="CM37" s="22">
        <f t="shared" si="73"/>
        <v>0</v>
      </c>
      <c r="CN37" s="22">
        <f t="shared" si="74"/>
        <v>0.56497175141242939</v>
      </c>
      <c r="CO37" s="22">
        <f t="shared" si="75"/>
        <v>0.55762081784386619</v>
      </c>
      <c r="CP37" s="22">
        <f t="shared" si="76"/>
        <v>1.5384615384615383</v>
      </c>
      <c r="CQ37" s="22">
        <f t="shared" si="77"/>
        <v>0</v>
      </c>
      <c r="CR37" s="22">
        <f t="shared" si="78"/>
        <v>0</v>
      </c>
      <c r="CS37" s="22">
        <f t="shared" si="79"/>
        <v>0</v>
      </c>
      <c r="CT37" s="22">
        <f t="shared" si="80"/>
        <v>0</v>
      </c>
      <c r="CU37" s="22">
        <f t="shared" si="81"/>
        <v>0</v>
      </c>
      <c r="CV37" s="22">
        <f t="shared" si="82"/>
        <v>0</v>
      </c>
      <c r="CW37" s="22" t="e">
        <f t="shared" si="83"/>
        <v>#DIV/0!</v>
      </c>
      <c r="CX37" s="22" t="e">
        <f t="shared" si="84"/>
        <v>#DIV/0!</v>
      </c>
      <c r="CY37" s="22">
        <f t="shared" si="85"/>
        <v>11.111111111111111</v>
      </c>
      <c r="CZ37" s="22">
        <f t="shared" si="86"/>
        <v>0</v>
      </c>
      <c r="DA37" s="22">
        <f t="shared" si="87"/>
        <v>0</v>
      </c>
      <c r="DB37" s="22">
        <f t="shared" si="88"/>
        <v>0</v>
      </c>
      <c r="DC37" s="22">
        <f t="shared" si="89"/>
        <v>0</v>
      </c>
      <c r="DE37" s="22">
        <f t="shared" si="90"/>
        <v>0</v>
      </c>
      <c r="DF37" s="22">
        <f t="shared" si="91"/>
        <v>1</v>
      </c>
      <c r="DG37" s="22">
        <f t="shared" si="92"/>
        <v>1</v>
      </c>
      <c r="DH37" s="22">
        <f t="shared" si="93"/>
        <v>1</v>
      </c>
      <c r="DI37" s="22">
        <f t="shared" si="94"/>
        <v>0</v>
      </c>
      <c r="DJ37" s="22">
        <f t="shared" si="95"/>
        <v>0</v>
      </c>
      <c r="DK37" s="22">
        <f t="shared" si="96"/>
        <v>0</v>
      </c>
      <c r="DL37" s="22">
        <f t="shared" si="97"/>
        <v>0</v>
      </c>
      <c r="DM37" s="22">
        <f t="shared" si="98"/>
        <v>0</v>
      </c>
      <c r="DN37" s="22">
        <f t="shared" si="99"/>
        <v>0</v>
      </c>
      <c r="DO37" s="22">
        <f t="shared" si="100"/>
        <v>0</v>
      </c>
      <c r="DP37" s="22">
        <f t="shared" si="101"/>
        <v>1</v>
      </c>
      <c r="DQ37" s="22">
        <f t="shared" si="102"/>
        <v>0</v>
      </c>
    </row>
    <row r="38" spans="1:121" s="22" customFormat="1" ht="15.75" thickBot="1">
      <c r="A38" s="22" t="str">
        <f>'USP-FOB'!A8</f>
        <v>USP-FOB</v>
      </c>
      <c r="B38" s="22">
        <f>'USP-FOB'!B8</f>
        <v>6</v>
      </c>
      <c r="C38" s="22" t="str">
        <f>'USP-FOB'!C8</f>
        <v>Deborah Viviane Ferrari</v>
      </c>
      <c r="D38" s="96" t="str">
        <f>'USP-FOB'!D8</f>
        <v>P</v>
      </c>
      <c r="E38" s="22">
        <f>'USP-FOB'!E8</f>
        <v>0</v>
      </c>
      <c r="F38" s="22">
        <f>'USP-FOB'!F8</f>
        <v>0</v>
      </c>
      <c r="G38" s="22">
        <f>'USP-FOB'!G8</f>
        <v>2</v>
      </c>
      <c r="H38" s="22">
        <f>'USP-FOB'!H8</f>
        <v>0</v>
      </c>
      <c r="I38" s="22">
        <f>'USP-FOB'!I8</f>
        <v>0</v>
      </c>
      <c r="J38" s="22">
        <f>'USP-FOB'!J8</f>
        <v>1</v>
      </c>
      <c r="K38" s="22">
        <f>'USP-FOB'!K8</f>
        <v>0</v>
      </c>
      <c r="L38" s="22">
        <f>'USP-FOB'!L8</f>
        <v>0</v>
      </c>
      <c r="M38" s="22">
        <f>'USP-FOB'!M8</f>
        <v>0</v>
      </c>
      <c r="N38" s="22">
        <f>'USP-FOB'!N8</f>
        <v>0</v>
      </c>
      <c r="O38" s="22">
        <f>'USP-FOB'!O8</f>
        <v>0</v>
      </c>
      <c r="P38" s="22">
        <f>'USP-FOB'!P8</f>
        <v>0</v>
      </c>
      <c r="Q38" s="22">
        <f>'USP-FOB'!Q8</f>
        <v>0</v>
      </c>
      <c r="R38" s="22">
        <f>'USP-FOB'!R8</f>
        <v>1</v>
      </c>
      <c r="S38" s="22">
        <f>'USP-FOB'!S8</f>
        <v>0</v>
      </c>
      <c r="T38" s="96" t="str">
        <f>'USP-FOB'!T8</f>
        <v>P</v>
      </c>
      <c r="U38" s="22">
        <f>'USP-FOB'!U8</f>
        <v>0</v>
      </c>
      <c r="V38" s="22">
        <f>'USP-FOB'!V8</f>
        <v>0</v>
      </c>
      <c r="W38" s="22">
        <f>'USP-FOB'!W8</f>
        <v>3</v>
      </c>
      <c r="X38" s="22">
        <f>'USP-FOB'!X8</f>
        <v>0</v>
      </c>
      <c r="Y38" s="22">
        <f>'USP-FOB'!Y8</f>
        <v>0</v>
      </c>
      <c r="Z38" s="22">
        <f>'USP-FOB'!Z8</f>
        <v>0</v>
      </c>
      <c r="AA38" s="22">
        <f>'USP-FOB'!AA8</f>
        <v>0</v>
      </c>
      <c r="AB38" s="22">
        <f>'USP-FOB'!AB8</f>
        <v>0</v>
      </c>
      <c r="AC38" s="22">
        <f>'USP-FOB'!AC8</f>
        <v>0</v>
      </c>
      <c r="AD38" s="22">
        <f>'USP-FOB'!AD8</f>
        <v>0</v>
      </c>
      <c r="AE38" s="22">
        <f>'USP-FOB'!AE8</f>
        <v>0</v>
      </c>
      <c r="AF38" s="22">
        <f>'USP-FOB'!AF8</f>
        <v>0</v>
      </c>
      <c r="AG38" s="22">
        <f>'USP-FOB'!AG8</f>
        <v>1</v>
      </c>
      <c r="AH38" s="22">
        <f>'USP-FOB'!AH8</f>
        <v>0</v>
      </c>
      <c r="AI38" s="22">
        <f>'USP-FOB'!AI8</f>
        <v>0</v>
      </c>
      <c r="AJ38" s="48"/>
      <c r="AK38" s="90"/>
      <c r="AL38" s="31"/>
      <c r="AM38" s="31"/>
      <c r="AN38" s="25"/>
      <c r="AO38" s="25"/>
      <c r="AP38" s="25"/>
      <c r="AQ38" s="25"/>
      <c r="AR38" s="26"/>
      <c r="AS38" s="24"/>
      <c r="AT38" s="24"/>
      <c r="AU38" s="24"/>
      <c r="AV38" s="24"/>
      <c r="AW38" s="24"/>
      <c r="AX38" s="24"/>
      <c r="AY38" s="24"/>
      <c r="AZ38" s="27">
        <f t="shared" si="44"/>
        <v>2</v>
      </c>
      <c r="BA38" s="28">
        <f t="shared" si="45"/>
        <v>0</v>
      </c>
      <c r="BB38" s="29">
        <f t="shared" si="46"/>
        <v>0</v>
      </c>
      <c r="BC38" s="29">
        <f t="shared" si="47"/>
        <v>0</v>
      </c>
      <c r="BD38" s="29">
        <f t="shared" si="48"/>
        <v>5</v>
      </c>
      <c r="BE38" s="29">
        <f t="shared" si="49"/>
        <v>5</v>
      </c>
      <c r="BF38" s="29">
        <f t="shared" si="50"/>
        <v>0</v>
      </c>
      <c r="BG38" s="29">
        <f t="shared" si="51"/>
        <v>5</v>
      </c>
      <c r="BH38" s="29">
        <f t="shared" si="52"/>
        <v>0</v>
      </c>
      <c r="BI38" s="29">
        <f t="shared" si="53"/>
        <v>1</v>
      </c>
      <c r="BJ38" s="29">
        <f t="shared" si="54"/>
        <v>0</v>
      </c>
      <c r="BK38" s="29">
        <f t="shared" si="55"/>
        <v>0</v>
      </c>
      <c r="BL38" s="29">
        <f t="shared" si="56"/>
        <v>0</v>
      </c>
      <c r="BM38" s="29">
        <f t="shared" si="57"/>
        <v>0</v>
      </c>
      <c r="BN38" s="29">
        <f t="shared" si="58"/>
        <v>0</v>
      </c>
      <c r="BO38" s="29">
        <f t="shared" si="59"/>
        <v>0</v>
      </c>
      <c r="BP38" s="29">
        <f t="shared" si="60"/>
        <v>0</v>
      </c>
      <c r="BQ38" s="29">
        <f t="shared" si="61"/>
        <v>0</v>
      </c>
      <c r="BR38" s="29">
        <f t="shared" si="62"/>
        <v>1</v>
      </c>
      <c r="BS38" s="29">
        <f t="shared" si="63"/>
        <v>1</v>
      </c>
      <c r="BT38" s="29">
        <f t="shared" si="64"/>
        <v>1</v>
      </c>
      <c r="BU38" s="30">
        <f t="shared" si="65"/>
        <v>0</v>
      </c>
      <c r="BV38" s="30">
        <f t="shared" si="66"/>
        <v>0</v>
      </c>
      <c r="BX38" s="28">
        <f t="shared" si="67"/>
        <v>300</v>
      </c>
      <c r="BY38" s="29">
        <f t="shared" si="68"/>
        <v>10</v>
      </c>
      <c r="BZ38" s="29">
        <f t="shared" si="69"/>
        <v>0</v>
      </c>
      <c r="CA38" s="29">
        <f t="shared" si="70"/>
        <v>0</v>
      </c>
      <c r="CB38" s="29">
        <f t="shared" si="71"/>
        <v>75</v>
      </c>
      <c r="CC38" s="30">
        <f t="shared" si="34"/>
        <v>385</v>
      </c>
      <c r="CD38" s="122">
        <f t="shared" si="6"/>
        <v>238.33333333333334</v>
      </c>
      <c r="CE38" s="22">
        <f t="shared" si="35"/>
        <v>3</v>
      </c>
      <c r="CF38" s="122">
        <f t="shared" si="7"/>
        <v>198.33333333333334</v>
      </c>
      <c r="CG38" s="22">
        <f t="shared" si="36"/>
        <v>4</v>
      </c>
      <c r="CH38" s="122">
        <f t="shared" si="8"/>
        <v>158.33333333333334</v>
      </c>
      <c r="CI38" s="22">
        <f t="shared" si="37"/>
        <v>5</v>
      </c>
      <c r="CK38" s="22">
        <f t="shared" si="72"/>
        <v>0.68714415748987134</v>
      </c>
      <c r="CM38" s="22">
        <f t="shared" si="73"/>
        <v>0</v>
      </c>
      <c r="CN38" s="22">
        <f t="shared" si="74"/>
        <v>0</v>
      </c>
      <c r="CO38" s="22">
        <f t="shared" si="75"/>
        <v>0.92936802973977695</v>
      </c>
      <c r="CP38" s="22">
        <f t="shared" si="76"/>
        <v>0</v>
      </c>
      <c r="CQ38" s="22">
        <f t="shared" si="77"/>
        <v>0</v>
      </c>
      <c r="CR38" s="22">
        <f t="shared" si="78"/>
        <v>5.8823529411764701</v>
      </c>
      <c r="CS38" s="22">
        <f t="shared" si="79"/>
        <v>0</v>
      </c>
      <c r="CT38" s="22">
        <f t="shared" si="80"/>
        <v>0</v>
      </c>
      <c r="CU38" s="22">
        <f t="shared" si="81"/>
        <v>0</v>
      </c>
      <c r="CV38" s="22">
        <f t="shared" si="82"/>
        <v>0</v>
      </c>
      <c r="CW38" s="22" t="e">
        <f t="shared" si="83"/>
        <v>#DIV/0!</v>
      </c>
      <c r="CX38" s="22" t="e">
        <f t="shared" si="84"/>
        <v>#DIV/0!</v>
      </c>
      <c r="CY38" s="22">
        <f t="shared" si="85"/>
        <v>0</v>
      </c>
      <c r="CZ38" s="22">
        <f t="shared" si="86"/>
        <v>4</v>
      </c>
      <c r="DA38" s="22">
        <f t="shared" si="87"/>
        <v>4.7619047619047619</v>
      </c>
      <c r="DB38" s="22">
        <f t="shared" si="88"/>
        <v>0</v>
      </c>
      <c r="DC38" s="22">
        <f t="shared" si="89"/>
        <v>0</v>
      </c>
      <c r="DE38" s="22">
        <f t="shared" si="90"/>
        <v>0</v>
      </c>
      <c r="DF38" s="22">
        <f t="shared" si="91"/>
        <v>0</v>
      </c>
      <c r="DG38" s="22">
        <f t="shared" si="92"/>
        <v>1</v>
      </c>
      <c r="DH38" s="22">
        <f t="shared" si="93"/>
        <v>0</v>
      </c>
      <c r="DI38" s="22">
        <f t="shared" si="94"/>
        <v>0</v>
      </c>
      <c r="DJ38" s="22">
        <f t="shared" si="95"/>
        <v>1</v>
      </c>
      <c r="DK38" s="22">
        <f t="shared" si="96"/>
        <v>0</v>
      </c>
      <c r="DL38" s="22">
        <f t="shared" si="97"/>
        <v>0</v>
      </c>
      <c r="DM38" s="22">
        <f t="shared" si="98"/>
        <v>0</v>
      </c>
      <c r="DN38" s="22">
        <f t="shared" si="99"/>
        <v>0</v>
      </c>
      <c r="DO38" s="22">
        <f t="shared" si="100"/>
        <v>0</v>
      </c>
      <c r="DP38" s="22">
        <f t="shared" si="101"/>
        <v>0</v>
      </c>
      <c r="DQ38" s="22">
        <f t="shared" si="102"/>
        <v>1</v>
      </c>
    </row>
    <row r="39" spans="1:121" s="22" customFormat="1" ht="15.75" thickBot="1">
      <c r="A39" s="22" t="str">
        <f>'USP-FOB'!A9</f>
        <v>USP-FOB</v>
      </c>
      <c r="B39" s="22">
        <f>'USP-FOB'!B9</f>
        <v>7</v>
      </c>
      <c r="C39" s="22" t="str">
        <f>'USP-FOB'!C9</f>
        <v>Dionísia Aparecida Cusin Lamônica</v>
      </c>
      <c r="D39" s="96" t="str">
        <f>'USP-FOB'!D9</f>
        <v>P</v>
      </c>
      <c r="E39" s="22">
        <f>'USP-FOB'!E9</f>
        <v>0</v>
      </c>
      <c r="F39" s="22">
        <f>'USP-FOB'!F9</f>
        <v>2</v>
      </c>
      <c r="G39" s="22">
        <f>'USP-FOB'!G9</f>
        <v>5</v>
      </c>
      <c r="H39" s="22">
        <f>'USP-FOB'!H9</f>
        <v>1</v>
      </c>
      <c r="I39" s="22">
        <f>'USP-FOB'!I9</f>
        <v>0</v>
      </c>
      <c r="J39" s="22">
        <f>'USP-FOB'!J9</f>
        <v>0</v>
      </c>
      <c r="K39" s="22">
        <f>'USP-FOB'!K9</f>
        <v>0</v>
      </c>
      <c r="L39" s="22">
        <f>'USP-FOB'!L9</f>
        <v>0</v>
      </c>
      <c r="M39" s="22">
        <f>'USP-FOB'!M9</f>
        <v>0</v>
      </c>
      <c r="N39" s="22">
        <f>'USP-FOB'!N9</f>
        <v>0</v>
      </c>
      <c r="O39" s="22">
        <f>'USP-FOB'!O9</f>
        <v>0</v>
      </c>
      <c r="P39" s="22">
        <f>'USP-FOB'!P9</f>
        <v>0</v>
      </c>
      <c r="Q39" s="22">
        <f>'USP-FOB'!Q9</f>
        <v>0</v>
      </c>
      <c r="R39" s="22">
        <f>'USP-FOB'!R9</f>
        <v>0</v>
      </c>
      <c r="S39" s="22">
        <f>'USP-FOB'!S9</f>
        <v>0</v>
      </c>
      <c r="T39" s="96" t="str">
        <f>'USP-FOB'!T9</f>
        <v>P</v>
      </c>
      <c r="U39" s="22">
        <f>'USP-FOB'!U9</f>
        <v>0</v>
      </c>
      <c r="V39" s="22">
        <f>'USP-FOB'!V9</f>
        <v>1</v>
      </c>
      <c r="W39" s="22">
        <f>'USP-FOB'!W9</f>
        <v>1</v>
      </c>
      <c r="X39" s="22">
        <f>'USP-FOB'!X9</f>
        <v>0</v>
      </c>
      <c r="Y39" s="22">
        <f>'USP-FOB'!Y9</f>
        <v>0</v>
      </c>
      <c r="Z39" s="22">
        <f>'USP-FOB'!Z9</f>
        <v>0</v>
      </c>
      <c r="AA39" s="22">
        <f>'USP-FOB'!AA9</f>
        <v>0</v>
      </c>
      <c r="AB39" s="22">
        <f>'USP-FOB'!AB9</f>
        <v>0</v>
      </c>
      <c r="AC39" s="22">
        <f>'USP-FOB'!AC9</f>
        <v>0</v>
      </c>
      <c r="AD39" s="22">
        <f>'USP-FOB'!AD9</f>
        <v>0</v>
      </c>
      <c r="AE39" s="22">
        <f>'USP-FOB'!AE9</f>
        <v>0</v>
      </c>
      <c r="AF39" s="22">
        <f>'USP-FOB'!AF9</f>
        <v>0</v>
      </c>
      <c r="AG39" s="22">
        <f>'USP-FOB'!AG9</f>
        <v>0</v>
      </c>
      <c r="AH39" s="22">
        <f>'USP-FOB'!AH9</f>
        <v>0</v>
      </c>
      <c r="AI39" s="22">
        <f>'USP-FOB'!AI9</f>
        <v>0</v>
      </c>
      <c r="AJ39" s="48"/>
      <c r="AK39" s="90"/>
      <c r="AL39" s="31"/>
      <c r="AM39" s="31"/>
      <c r="AN39" s="25"/>
      <c r="AO39" s="25"/>
      <c r="AP39" s="25"/>
      <c r="AQ39" s="25"/>
      <c r="AR39" s="26"/>
      <c r="AS39" s="24"/>
      <c r="AT39" s="24"/>
      <c r="AU39" s="24"/>
      <c r="AV39" s="24"/>
      <c r="AW39" s="24"/>
      <c r="AX39" s="24"/>
      <c r="AY39" s="24"/>
      <c r="AZ39" s="27">
        <f t="shared" si="44"/>
        <v>2</v>
      </c>
      <c r="BA39" s="28">
        <f t="shared" si="45"/>
        <v>0</v>
      </c>
      <c r="BB39" s="29">
        <f t="shared" si="46"/>
        <v>3</v>
      </c>
      <c r="BC39" s="29">
        <f t="shared" si="47"/>
        <v>3</v>
      </c>
      <c r="BD39" s="29">
        <f t="shared" si="48"/>
        <v>6</v>
      </c>
      <c r="BE39" s="29">
        <f t="shared" si="49"/>
        <v>9</v>
      </c>
      <c r="BF39" s="29">
        <f t="shared" si="50"/>
        <v>1</v>
      </c>
      <c r="BG39" s="29">
        <f t="shared" si="51"/>
        <v>10</v>
      </c>
      <c r="BH39" s="29">
        <f t="shared" si="52"/>
        <v>0</v>
      </c>
      <c r="BI39" s="29">
        <f t="shared" si="53"/>
        <v>0</v>
      </c>
      <c r="BJ39" s="29">
        <f t="shared" si="54"/>
        <v>0</v>
      </c>
      <c r="BK39" s="29">
        <f t="shared" si="55"/>
        <v>0</v>
      </c>
      <c r="BL39" s="29">
        <f t="shared" si="56"/>
        <v>0</v>
      </c>
      <c r="BM39" s="29">
        <f t="shared" si="57"/>
        <v>0</v>
      </c>
      <c r="BN39" s="29">
        <f t="shared" si="58"/>
        <v>0</v>
      </c>
      <c r="BO39" s="29">
        <f t="shared" si="59"/>
        <v>0</v>
      </c>
      <c r="BP39" s="29">
        <f t="shared" si="60"/>
        <v>0</v>
      </c>
      <c r="BQ39" s="29">
        <f t="shared" si="61"/>
        <v>0</v>
      </c>
      <c r="BR39" s="29">
        <f t="shared" si="62"/>
        <v>0</v>
      </c>
      <c r="BS39" s="29">
        <f t="shared" si="63"/>
        <v>0</v>
      </c>
      <c r="BT39" s="29">
        <f t="shared" si="64"/>
        <v>0</v>
      </c>
      <c r="BU39" s="30">
        <f t="shared" si="65"/>
        <v>0</v>
      </c>
      <c r="BV39" s="30">
        <f t="shared" si="66"/>
        <v>0</v>
      </c>
      <c r="BX39" s="28">
        <f t="shared" si="67"/>
        <v>640</v>
      </c>
      <c r="BY39" s="29">
        <f t="shared" si="68"/>
        <v>0</v>
      </c>
      <c r="BZ39" s="29">
        <f t="shared" si="69"/>
        <v>0</v>
      </c>
      <c r="CA39" s="29">
        <f t="shared" si="70"/>
        <v>0</v>
      </c>
      <c r="CB39" s="29">
        <f t="shared" si="71"/>
        <v>0</v>
      </c>
      <c r="CC39" s="30">
        <f t="shared" si="34"/>
        <v>640</v>
      </c>
      <c r="CD39" s="122">
        <f t="shared" si="6"/>
        <v>493.33333333333337</v>
      </c>
      <c r="CE39" s="22">
        <f t="shared" si="35"/>
        <v>3</v>
      </c>
      <c r="CF39" s="122">
        <f t="shared" si="7"/>
        <v>453.33333333333337</v>
      </c>
      <c r="CG39" s="22">
        <f t="shared" si="36"/>
        <v>4</v>
      </c>
      <c r="CH39" s="122">
        <f t="shared" si="8"/>
        <v>413.33333333333337</v>
      </c>
      <c r="CI39" s="22">
        <f t="shared" si="37"/>
        <v>5</v>
      </c>
      <c r="CK39" s="22">
        <f t="shared" si="72"/>
        <v>1.1422656124506951</v>
      </c>
      <c r="CM39" s="22">
        <f t="shared" si="73"/>
        <v>0</v>
      </c>
      <c r="CN39" s="22">
        <f t="shared" si="74"/>
        <v>1.6949152542372881</v>
      </c>
      <c r="CO39" s="22">
        <f t="shared" si="75"/>
        <v>1.1152416356877324</v>
      </c>
      <c r="CP39" s="22">
        <f t="shared" si="76"/>
        <v>1.5384615384615383</v>
      </c>
      <c r="CQ39" s="22">
        <f t="shared" si="77"/>
        <v>0</v>
      </c>
      <c r="CR39" s="22">
        <f t="shared" si="78"/>
        <v>0</v>
      </c>
      <c r="CS39" s="22">
        <f t="shared" si="79"/>
        <v>0</v>
      </c>
      <c r="CT39" s="22">
        <f t="shared" si="80"/>
        <v>0</v>
      </c>
      <c r="CU39" s="22">
        <f t="shared" si="81"/>
        <v>0</v>
      </c>
      <c r="CV39" s="22">
        <f t="shared" si="82"/>
        <v>0</v>
      </c>
      <c r="CW39" s="22" t="e">
        <f t="shared" si="83"/>
        <v>#DIV/0!</v>
      </c>
      <c r="CX39" s="22" t="e">
        <f t="shared" si="84"/>
        <v>#DIV/0!</v>
      </c>
      <c r="CY39" s="22">
        <f t="shared" si="85"/>
        <v>0</v>
      </c>
      <c r="CZ39" s="22">
        <f t="shared" si="86"/>
        <v>0</v>
      </c>
      <c r="DA39" s="22">
        <f t="shared" si="87"/>
        <v>0</v>
      </c>
      <c r="DB39" s="22">
        <f t="shared" si="88"/>
        <v>0</v>
      </c>
      <c r="DC39" s="22">
        <f t="shared" si="89"/>
        <v>0</v>
      </c>
      <c r="DE39" s="22">
        <f t="shared" si="90"/>
        <v>0</v>
      </c>
      <c r="DF39" s="22">
        <f t="shared" si="91"/>
        <v>1</v>
      </c>
      <c r="DG39" s="22">
        <f t="shared" si="92"/>
        <v>1</v>
      </c>
      <c r="DH39" s="22">
        <f t="shared" si="93"/>
        <v>1</v>
      </c>
      <c r="DI39" s="22">
        <f t="shared" si="94"/>
        <v>0</v>
      </c>
      <c r="DJ39" s="22">
        <f t="shared" si="95"/>
        <v>0</v>
      </c>
      <c r="DK39" s="22">
        <f t="shared" si="96"/>
        <v>0</v>
      </c>
      <c r="DL39" s="22">
        <f t="shared" si="97"/>
        <v>0</v>
      </c>
      <c r="DM39" s="22">
        <f t="shared" si="98"/>
        <v>0</v>
      </c>
      <c r="DN39" s="22">
        <f t="shared" si="99"/>
        <v>0</v>
      </c>
      <c r="DO39" s="22">
        <f t="shared" si="100"/>
        <v>0</v>
      </c>
      <c r="DP39" s="22">
        <f t="shared" si="101"/>
        <v>0</v>
      </c>
      <c r="DQ39" s="22">
        <f t="shared" si="102"/>
        <v>0</v>
      </c>
    </row>
    <row r="40" spans="1:121" s="22" customFormat="1" ht="15.75" thickBot="1">
      <c r="A40" s="22" t="str">
        <f>'USP-FOB'!A10</f>
        <v>USP-FOB</v>
      </c>
      <c r="B40" s="22">
        <f>'USP-FOB'!B10</f>
        <v>8</v>
      </c>
      <c r="C40" s="22" t="str">
        <f>'USP-FOB'!C10</f>
        <v>Giédre Berretin Felix</v>
      </c>
      <c r="D40" s="96" t="str">
        <f>'USP-FOB'!D10</f>
        <v>P</v>
      </c>
      <c r="E40" s="22">
        <f>'USP-FOB'!E10</f>
        <v>0</v>
      </c>
      <c r="F40" s="22">
        <f>'USP-FOB'!F10</f>
        <v>2</v>
      </c>
      <c r="G40" s="22">
        <f>'USP-FOB'!G10</f>
        <v>3</v>
      </c>
      <c r="H40" s="22">
        <f>'USP-FOB'!H10</f>
        <v>0</v>
      </c>
      <c r="I40" s="22">
        <f>'USP-FOB'!I10</f>
        <v>0</v>
      </c>
      <c r="J40" s="22">
        <f>'USP-FOB'!J10</f>
        <v>0</v>
      </c>
      <c r="K40" s="22">
        <f>'USP-FOB'!K10</f>
        <v>0</v>
      </c>
      <c r="L40" s="22">
        <f>'USP-FOB'!L10</f>
        <v>0</v>
      </c>
      <c r="M40" s="22">
        <f>'USP-FOB'!M10</f>
        <v>0</v>
      </c>
      <c r="N40" s="22">
        <f>'USP-FOB'!N10</f>
        <v>0</v>
      </c>
      <c r="O40" s="22">
        <f>'USP-FOB'!O10</f>
        <v>0</v>
      </c>
      <c r="P40" s="22">
        <f>'USP-FOB'!P10</f>
        <v>0</v>
      </c>
      <c r="Q40" s="22">
        <f>'USP-FOB'!Q10</f>
        <v>0</v>
      </c>
      <c r="R40" s="22">
        <f>'USP-FOB'!R10</f>
        <v>0</v>
      </c>
      <c r="S40" s="22">
        <f>'USP-FOB'!S10</f>
        <v>0</v>
      </c>
      <c r="T40" s="96" t="str">
        <f>'USP-FOB'!T10</f>
        <v>P</v>
      </c>
      <c r="U40" s="22">
        <f>'USP-FOB'!U10</f>
        <v>0</v>
      </c>
      <c r="V40" s="22">
        <f>'USP-FOB'!V10</f>
        <v>1</v>
      </c>
      <c r="W40" s="22">
        <f>'USP-FOB'!W10</f>
        <v>2</v>
      </c>
      <c r="X40" s="22">
        <f>'USP-FOB'!X10</f>
        <v>0</v>
      </c>
      <c r="Y40" s="22">
        <f>'USP-FOB'!Y10</f>
        <v>0</v>
      </c>
      <c r="Z40" s="22">
        <f>'USP-FOB'!Z10</f>
        <v>0</v>
      </c>
      <c r="AA40" s="22">
        <f>'USP-FOB'!AA10</f>
        <v>0</v>
      </c>
      <c r="AB40" s="22">
        <f>'USP-FOB'!AB10</f>
        <v>0</v>
      </c>
      <c r="AC40" s="22">
        <f>'USP-FOB'!AC10</f>
        <v>0</v>
      </c>
      <c r="AD40" s="22">
        <f>'USP-FOB'!AD10</f>
        <v>0</v>
      </c>
      <c r="AE40" s="22">
        <f>'USP-FOB'!AE10</f>
        <v>0</v>
      </c>
      <c r="AF40" s="22">
        <f>'USP-FOB'!AF10</f>
        <v>4</v>
      </c>
      <c r="AG40" s="22">
        <f>'USP-FOB'!AG10</f>
        <v>0</v>
      </c>
      <c r="AH40" s="22">
        <f>'USP-FOB'!AH10</f>
        <v>0</v>
      </c>
      <c r="AI40" s="22">
        <f>'USP-FOB'!AI10</f>
        <v>0</v>
      </c>
      <c r="AJ40" s="48"/>
      <c r="AK40" s="90"/>
      <c r="AL40" s="31"/>
      <c r="AM40" s="31"/>
      <c r="AN40" s="25"/>
      <c r="AO40" s="25"/>
      <c r="AP40" s="25"/>
      <c r="AQ40" s="25"/>
      <c r="AR40" s="26"/>
      <c r="AS40" s="24"/>
      <c r="AT40" s="24"/>
      <c r="AU40" s="24"/>
      <c r="AV40" s="24"/>
      <c r="AW40" s="24"/>
      <c r="AX40" s="24"/>
      <c r="AY40" s="24"/>
      <c r="AZ40" s="27">
        <f t="shared" si="44"/>
        <v>2</v>
      </c>
      <c r="BA40" s="28">
        <f t="shared" si="45"/>
        <v>0</v>
      </c>
      <c r="BB40" s="29">
        <f t="shared" si="46"/>
        <v>3</v>
      </c>
      <c r="BC40" s="29">
        <f t="shared" si="47"/>
        <v>3</v>
      </c>
      <c r="BD40" s="29">
        <f t="shared" si="48"/>
        <v>5</v>
      </c>
      <c r="BE40" s="29">
        <f t="shared" si="49"/>
        <v>8</v>
      </c>
      <c r="BF40" s="29">
        <f t="shared" si="50"/>
        <v>0</v>
      </c>
      <c r="BG40" s="29">
        <f t="shared" si="51"/>
        <v>8</v>
      </c>
      <c r="BH40" s="29">
        <f t="shared" si="52"/>
        <v>0</v>
      </c>
      <c r="BI40" s="29">
        <f t="shared" si="53"/>
        <v>0</v>
      </c>
      <c r="BJ40" s="29">
        <f t="shared" si="54"/>
        <v>0</v>
      </c>
      <c r="BK40" s="29">
        <f t="shared" si="55"/>
        <v>0</v>
      </c>
      <c r="BL40" s="29">
        <f t="shared" si="56"/>
        <v>0</v>
      </c>
      <c r="BM40" s="29">
        <f t="shared" si="57"/>
        <v>0</v>
      </c>
      <c r="BN40" s="29">
        <f t="shared" si="58"/>
        <v>0</v>
      </c>
      <c r="BO40" s="29">
        <f t="shared" si="59"/>
        <v>0</v>
      </c>
      <c r="BP40" s="29">
        <f t="shared" si="60"/>
        <v>0</v>
      </c>
      <c r="BQ40" s="29">
        <f t="shared" si="61"/>
        <v>4</v>
      </c>
      <c r="BR40" s="29">
        <f t="shared" si="62"/>
        <v>0</v>
      </c>
      <c r="BS40" s="29">
        <f t="shared" si="63"/>
        <v>4</v>
      </c>
      <c r="BT40" s="29">
        <f t="shared" si="64"/>
        <v>0</v>
      </c>
      <c r="BU40" s="30">
        <f t="shared" si="65"/>
        <v>0</v>
      </c>
      <c r="BV40" s="30">
        <f t="shared" si="66"/>
        <v>0</v>
      </c>
      <c r="BX40" s="28">
        <f t="shared" si="67"/>
        <v>540</v>
      </c>
      <c r="BY40" s="29">
        <f t="shared" si="68"/>
        <v>0</v>
      </c>
      <c r="BZ40" s="29">
        <f t="shared" si="69"/>
        <v>0</v>
      </c>
      <c r="CA40" s="29">
        <f t="shared" si="70"/>
        <v>0</v>
      </c>
      <c r="CB40" s="29">
        <f t="shared" si="71"/>
        <v>400</v>
      </c>
      <c r="CC40" s="30">
        <f t="shared" si="34"/>
        <v>940</v>
      </c>
      <c r="CD40" s="122">
        <f t="shared" si="6"/>
        <v>793.33333333333337</v>
      </c>
      <c r="CE40" s="22">
        <f t="shared" si="35"/>
        <v>3</v>
      </c>
      <c r="CF40" s="122">
        <f t="shared" si="7"/>
        <v>753.33333333333337</v>
      </c>
      <c r="CG40" s="22">
        <f t="shared" si="36"/>
        <v>4</v>
      </c>
      <c r="CH40" s="122">
        <f t="shared" si="8"/>
        <v>713.33333333333337</v>
      </c>
      <c r="CI40" s="22">
        <f t="shared" si="37"/>
        <v>5</v>
      </c>
      <c r="CK40" s="22">
        <f t="shared" si="72"/>
        <v>1.6777026182869585</v>
      </c>
      <c r="CM40" s="22">
        <f t="shared" si="73"/>
        <v>0</v>
      </c>
      <c r="CN40" s="22">
        <f t="shared" si="74"/>
        <v>1.6949152542372881</v>
      </c>
      <c r="CO40" s="22">
        <f t="shared" si="75"/>
        <v>0.92936802973977695</v>
      </c>
      <c r="CP40" s="22">
        <f t="shared" si="76"/>
        <v>0</v>
      </c>
      <c r="CQ40" s="22">
        <f t="shared" si="77"/>
        <v>0</v>
      </c>
      <c r="CR40" s="22">
        <f t="shared" si="78"/>
        <v>0</v>
      </c>
      <c r="CS40" s="22">
        <f t="shared" si="79"/>
        <v>0</v>
      </c>
      <c r="CT40" s="22">
        <f t="shared" si="80"/>
        <v>0</v>
      </c>
      <c r="CU40" s="22">
        <f t="shared" si="81"/>
        <v>0</v>
      </c>
      <c r="CV40" s="22">
        <f t="shared" si="82"/>
        <v>0</v>
      </c>
      <c r="CW40" s="22" t="e">
        <f t="shared" si="83"/>
        <v>#DIV/0!</v>
      </c>
      <c r="CX40" s="22" t="e">
        <f t="shared" si="84"/>
        <v>#DIV/0!</v>
      </c>
      <c r="CY40" s="22">
        <f t="shared" si="85"/>
        <v>22.222222222222221</v>
      </c>
      <c r="CZ40" s="22">
        <f t="shared" si="86"/>
        <v>0</v>
      </c>
      <c r="DA40" s="22">
        <f t="shared" si="87"/>
        <v>0</v>
      </c>
      <c r="DB40" s="22">
        <f t="shared" si="88"/>
        <v>0</v>
      </c>
      <c r="DC40" s="22">
        <f t="shared" si="89"/>
        <v>0</v>
      </c>
      <c r="DE40" s="22">
        <f t="shared" si="90"/>
        <v>0</v>
      </c>
      <c r="DF40" s="22">
        <f t="shared" si="91"/>
        <v>1</v>
      </c>
      <c r="DG40" s="22">
        <f t="shared" si="92"/>
        <v>1</v>
      </c>
      <c r="DH40" s="22">
        <f t="shared" si="93"/>
        <v>0</v>
      </c>
      <c r="DI40" s="22">
        <f t="shared" si="94"/>
        <v>0</v>
      </c>
      <c r="DJ40" s="22">
        <f t="shared" si="95"/>
        <v>0</v>
      </c>
      <c r="DK40" s="22">
        <f t="shared" si="96"/>
        <v>0</v>
      </c>
      <c r="DL40" s="22">
        <f t="shared" si="97"/>
        <v>0</v>
      </c>
      <c r="DM40" s="22">
        <f t="shared" si="98"/>
        <v>0</v>
      </c>
      <c r="DN40" s="22">
        <f t="shared" si="99"/>
        <v>0</v>
      </c>
      <c r="DO40" s="22">
        <f t="shared" si="100"/>
        <v>0</v>
      </c>
      <c r="DP40" s="22">
        <f t="shared" si="101"/>
        <v>1</v>
      </c>
      <c r="DQ40" s="22">
        <f t="shared" si="102"/>
        <v>0</v>
      </c>
    </row>
    <row r="41" spans="1:121" s="22" customFormat="1" ht="15.75" thickBot="1">
      <c r="A41" s="22" t="str">
        <f>'USP-FOB'!A11</f>
        <v>USP-FOB</v>
      </c>
      <c r="B41" s="22">
        <f>'USP-FOB'!B11</f>
        <v>9</v>
      </c>
      <c r="C41" s="22" t="str">
        <f>'USP-FOB'!C11</f>
        <v>José Roberto Pereira Lauris</v>
      </c>
      <c r="D41" s="96" t="str">
        <f>'USP-FOB'!D11</f>
        <v>P</v>
      </c>
      <c r="E41" s="22">
        <f>'USP-FOB'!E11</f>
        <v>0</v>
      </c>
      <c r="F41" s="22">
        <f>'USP-FOB'!F11</f>
        <v>1</v>
      </c>
      <c r="G41" s="22">
        <f>'USP-FOB'!G11</f>
        <v>5</v>
      </c>
      <c r="H41" s="22">
        <f>'USP-FOB'!H11</f>
        <v>0</v>
      </c>
      <c r="I41" s="22">
        <f>'USP-FOB'!I11</f>
        <v>0</v>
      </c>
      <c r="J41" s="22">
        <f>'USP-FOB'!J11</f>
        <v>0</v>
      </c>
      <c r="K41" s="22">
        <f>'USP-FOB'!K11</f>
        <v>0</v>
      </c>
      <c r="L41" s="22">
        <f>'USP-FOB'!L11</f>
        <v>0</v>
      </c>
      <c r="M41" s="22">
        <f>'USP-FOB'!M11</f>
        <v>0</v>
      </c>
      <c r="N41" s="22">
        <f>'USP-FOB'!N11</f>
        <v>0</v>
      </c>
      <c r="O41" s="22">
        <f>'USP-FOB'!O11</f>
        <v>0</v>
      </c>
      <c r="P41" s="22">
        <f>'USP-FOB'!P11</f>
        <v>0</v>
      </c>
      <c r="Q41" s="22">
        <f>'USP-FOB'!Q11</f>
        <v>0</v>
      </c>
      <c r="R41" s="22">
        <f>'USP-FOB'!R11</f>
        <v>0</v>
      </c>
      <c r="S41" s="22">
        <f>'USP-FOB'!S11</f>
        <v>0</v>
      </c>
      <c r="T41" s="96" t="str">
        <f>'USP-FOB'!T11</f>
        <v>P</v>
      </c>
      <c r="U41" s="22">
        <f>'USP-FOB'!U11</f>
        <v>0</v>
      </c>
      <c r="V41" s="22">
        <f>'USP-FOB'!V11</f>
        <v>0</v>
      </c>
      <c r="W41" s="22">
        <f>'USP-FOB'!W11</f>
        <v>4</v>
      </c>
      <c r="X41" s="22">
        <f>'USP-FOB'!X11</f>
        <v>0</v>
      </c>
      <c r="Y41" s="22">
        <f>'USP-FOB'!Y11</f>
        <v>0</v>
      </c>
      <c r="Z41" s="22">
        <f>'USP-FOB'!Z11</f>
        <v>0</v>
      </c>
      <c r="AA41" s="22">
        <f>'USP-FOB'!AA11</f>
        <v>0</v>
      </c>
      <c r="AB41" s="22">
        <f>'USP-FOB'!AB11</f>
        <v>0</v>
      </c>
      <c r="AC41" s="22">
        <f>'USP-FOB'!AC11</f>
        <v>0</v>
      </c>
      <c r="AD41" s="22">
        <f>'USP-FOB'!AD11</f>
        <v>0</v>
      </c>
      <c r="AE41" s="22">
        <f>'USP-FOB'!AE11</f>
        <v>0</v>
      </c>
      <c r="AF41" s="22">
        <f>'USP-FOB'!AF11</f>
        <v>0</v>
      </c>
      <c r="AG41" s="22">
        <f>'USP-FOB'!AG11</f>
        <v>0</v>
      </c>
      <c r="AH41" s="22">
        <f>'USP-FOB'!AH11</f>
        <v>0</v>
      </c>
      <c r="AI41" s="22">
        <f>'USP-FOB'!AI11</f>
        <v>0</v>
      </c>
      <c r="AJ41" s="48"/>
      <c r="AK41" s="90"/>
      <c r="AL41" s="31"/>
      <c r="AM41" s="31"/>
      <c r="AN41" s="25"/>
      <c r="AO41" s="25"/>
      <c r="AP41" s="25"/>
      <c r="AQ41" s="25"/>
      <c r="AR41" s="26"/>
      <c r="AS41" s="24"/>
      <c r="AT41" s="24"/>
      <c r="AU41" s="24"/>
      <c r="AV41" s="24"/>
      <c r="AW41" s="24"/>
      <c r="AX41" s="24"/>
      <c r="AY41" s="24"/>
      <c r="AZ41" s="27">
        <f t="shared" si="44"/>
        <v>2</v>
      </c>
      <c r="BA41" s="28">
        <f t="shared" si="45"/>
        <v>0</v>
      </c>
      <c r="BB41" s="29">
        <f t="shared" si="46"/>
        <v>1</v>
      </c>
      <c r="BC41" s="29">
        <f t="shared" si="47"/>
        <v>1</v>
      </c>
      <c r="BD41" s="29">
        <f t="shared" si="48"/>
        <v>9</v>
      </c>
      <c r="BE41" s="29">
        <f t="shared" si="49"/>
        <v>10</v>
      </c>
      <c r="BF41" s="29">
        <f t="shared" si="50"/>
        <v>0</v>
      </c>
      <c r="BG41" s="29">
        <f t="shared" si="51"/>
        <v>10</v>
      </c>
      <c r="BH41" s="29">
        <f t="shared" si="52"/>
        <v>0</v>
      </c>
      <c r="BI41" s="29">
        <f t="shared" si="53"/>
        <v>0</v>
      </c>
      <c r="BJ41" s="29">
        <f t="shared" si="54"/>
        <v>0</v>
      </c>
      <c r="BK41" s="29">
        <f t="shared" si="55"/>
        <v>0</v>
      </c>
      <c r="BL41" s="29">
        <f t="shared" si="56"/>
        <v>0</v>
      </c>
      <c r="BM41" s="29">
        <f t="shared" si="57"/>
        <v>0</v>
      </c>
      <c r="BN41" s="29">
        <f t="shared" si="58"/>
        <v>0</v>
      </c>
      <c r="BO41" s="29">
        <f t="shared" si="59"/>
        <v>0</v>
      </c>
      <c r="BP41" s="29">
        <f t="shared" si="60"/>
        <v>0</v>
      </c>
      <c r="BQ41" s="29">
        <f t="shared" si="61"/>
        <v>0</v>
      </c>
      <c r="BR41" s="29">
        <f t="shared" si="62"/>
        <v>0</v>
      </c>
      <c r="BS41" s="29">
        <f t="shared" si="63"/>
        <v>0</v>
      </c>
      <c r="BT41" s="29">
        <f t="shared" si="64"/>
        <v>0</v>
      </c>
      <c r="BU41" s="30">
        <f t="shared" si="65"/>
        <v>0</v>
      </c>
      <c r="BV41" s="30">
        <f t="shared" si="66"/>
        <v>0</v>
      </c>
      <c r="BX41" s="28">
        <f t="shared" si="67"/>
        <v>620</v>
      </c>
      <c r="BY41" s="29">
        <f t="shared" si="68"/>
        <v>0</v>
      </c>
      <c r="BZ41" s="29">
        <f t="shared" si="69"/>
        <v>0</v>
      </c>
      <c r="CA41" s="29">
        <f t="shared" si="70"/>
        <v>0</v>
      </c>
      <c r="CB41" s="29">
        <f t="shared" si="71"/>
        <v>0</v>
      </c>
      <c r="CC41" s="30">
        <f t="shared" si="34"/>
        <v>620</v>
      </c>
      <c r="CD41" s="122">
        <f t="shared" si="6"/>
        <v>473.33333333333337</v>
      </c>
      <c r="CE41" s="22">
        <f t="shared" si="35"/>
        <v>3</v>
      </c>
      <c r="CF41" s="122">
        <f t="shared" si="7"/>
        <v>433.33333333333337</v>
      </c>
      <c r="CG41" s="22">
        <f t="shared" si="36"/>
        <v>4</v>
      </c>
      <c r="CH41" s="122">
        <f t="shared" si="8"/>
        <v>393.33333333333337</v>
      </c>
      <c r="CI41" s="22">
        <f t="shared" si="37"/>
        <v>5</v>
      </c>
      <c r="CK41" s="22">
        <f t="shared" si="72"/>
        <v>1.106569812061611</v>
      </c>
      <c r="CM41" s="22">
        <f t="shared" si="73"/>
        <v>0</v>
      </c>
      <c r="CN41" s="22">
        <f t="shared" si="74"/>
        <v>0.56497175141242939</v>
      </c>
      <c r="CO41" s="22">
        <f t="shared" si="75"/>
        <v>1.6728624535315986</v>
      </c>
      <c r="CP41" s="22">
        <f t="shared" si="76"/>
        <v>0</v>
      </c>
      <c r="CQ41" s="22">
        <f t="shared" si="77"/>
        <v>0</v>
      </c>
      <c r="CR41" s="22">
        <f t="shared" si="78"/>
        <v>0</v>
      </c>
      <c r="CS41" s="22">
        <f t="shared" si="79"/>
        <v>0</v>
      </c>
      <c r="CT41" s="22">
        <f t="shared" si="80"/>
        <v>0</v>
      </c>
      <c r="CU41" s="22">
        <f t="shared" si="81"/>
        <v>0</v>
      </c>
      <c r="CV41" s="22">
        <f t="shared" si="82"/>
        <v>0</v>
      </c>
      <c r="CW41" s="22" t="e">
        <f t="shared" si="83"/>
        <v>#DIV/0!</v>
      </c>
      <c r="CX41" s="22" t="e">
        <f t="shared" si="84"/>
        <v>#DIV/0!</v>
      </c>
      <c r="CY41" s="22">
        <f t="shared" si="85"/>
        <v>0</v>
      </c>
      <c r="CZ41" s="22">
        <f t="shared" si="86"/>
        <v>0</v>
      </c>
      <c r="DA41" s="22">
        <f t="shared" si="87"/>
        <v>0</v>
      </c>
      <c r="DB41" s="22">
        <f t="shared" si="88"/>
        <v>0</v>
      </c>
      <c r="DC41" s="22">
        <f t="shared" si="89"/>
        <v>0</v>
      </c>
      <c r="DE41" s="22">
        <f t="shared" si="90"/>
        <v>0</v>
      </c>
      <c r="DF41" s="22">
        <f t="shared" si="91"/>
        <v>1</v>
      </c>
      <c r="DG41" s="22">
        <f t="shared" si="92"/>
        <v>1</v>
      </c>
      <c r="DH41" s="22">
        <f t="shared" si="93"/>
        <v>0</v>
      </c>
      <c r="DI41" s="22">
        <f t="shared" si="94"/>
        <v>0</v>
      </c>
      <c r="DJ41" s="22">
        <f t="shared" si="95"/>
        <v>0</v>
      </c>
      <c r="DK41" s="22">
        <f t="shared" si="96"/>
        <v>0</v>
      </c>
      <c r="DL41" s="22">
        <f t="shared" si="97"/>
        <v>0</v>
      </c>
      <c r="DM41" s="22">
        <f t="shared" si="98"/>
        <v>0</v>
      </c>
      <c r="DN41" s="22">
        <f t="shared" si="99"/>
        <v>0</v>
      </c>
      <c r="DO41" s="22">
        <f t="shared" si="100"/>
        <v>0</v>
      </c>
      <c r="DP41" s="22">
        <f t="shared" si="101"/>
        <v>0</v>
      </c>
      <c r="DQ41" s="22">
        <f t="shared" si="102"/>
        <v>0</v>
      </c>
    </row>
    <row r="42" spans="1:121" s="22" customFormat="1" ht="15.75" thickBot="1">
      <c r="A42" s="22" t="str">
        <f>'USP-FOB'!A12</f>
        <v>USP-FOB</v>
      </c>
      <c r="B42" s="22">
        <f>'USP-FOB'!B12</f>
        <v>10</v>
      </c>
      <c r="C42" s="22" t="str">
        <f>'USP-FOB'!C12</f>
        <v>Kátia de Freitas Alvarenga</v>
      </c>
      <c r="D42" s="96" t="str">
        <f>'USP-FOB'!D12</f>
        <v>P</v>
      </c>
      <c r="E42" s="22">
        <f>'USP-FOB'!E12</f>
        <v>0</v>
      </c>
      <c r="F42" s="22">
        <f>'USP-FOB'!F12</f>
        <v>2</v>
      </c>
      <c r="G42" s="22">
        <f>'USP-FOB'!G12</f>
        <v>5</v>
      </c>
      <c r="H42" s="22">
        <f>'USP-FOB'!H12</f>
        <v>0</v>
      </c>
      <c r="I42" s="22">
        <f>'USP-FOB'!I12</f>
        <v>0</v>
      </c>
      <c r="J42" s="22">
        <f>'USP-FOB'!J12</f>
        <v>0</v>
      </c>
      <c r="K42" s="22">
        <f>'USP-FOB'!K12</f>
        <v>0</v>
      </c>
      <c r="L42" s="22">
        <f>'USP-FOB'!L12</f>
        <v>0</v>
      </c>
      <c r="M42" s="22">
        <f>'USP-FOB'!M12</f>
        <v>0</v>
      </c>
      <c r="N42" s="22">
        <f>'USP-FOB'!N12</f>
        <v>0</v>
      </c>
      <c r="O42" s="22">
        <f>'USP-FOB'!O12</f>
        <v>0</v>
      </c>
      <c r="P42" s="22">
        <f>'USP-FOB'!P12</f>
        <v>0</v>
      </c>
      <c r="Q42" s="22">
        <f>'USP-FOB'!Q12</f>
        <v>0</v>
      </c>
      <c r="R42" s="22">
        <f>'USP-FOB'!R12</f>
        <v>1</v>
      </c>
      <c r="S42" s="22">
        <f>'USP-FOB'!S12</f>
        <v>0</v>
      </c>
      <c r="T42" s="96" t="str">
        <f>'USP-FOB'!T12</f>
        <v>P</v>
      </c>
      <c r="U42" s="22">
        <f>'USP-FOB'!U12</f>
        <v>0</v>
      </c>
      <c r="V42" s="22">
        <f>'USP-FOB'!V12</f>
        <v>0</v>
      </c>
      <c r="W42" s="22">
        <f>'USP-FOB'!W12</f>
        <v>1</v>
      </c>
      <c r="X42" s="22">
        <f>'USP-FOB'!X12</f>
        <v>0</v>
      </c>
      <c r="Y42" s="22">
        <f>'USP-FOB'!Y12</f>
        <v>0</v>
      </c>
      <c r="Z42" s="22">
        <f>'USP-FOB'!Z12</f>
        <v>0</v>
      </c>
      <c r="AA42" s="22">
        <f>'USP-FOB'!AA12</f>
        <v>0</v>
      </c>
      <c r="AB42" s="22">
        <f>'USP-FOB'!AB12</f>
        <v>0</v>
      </c>
      <c r="AC42" s="22">
        <f>'USP-FOB'!AC12</f>
        <v>0</v>
      </c>
      <c r="AD42" s="22">
        <f>'USP-FOB'!AD12</f>
        <v>0</v>
      </c>
      <c r="AE42" s="22">
        <f>'USP-FOB'!AE12</f>
        <v>0</v>
      </c>
      <c r="AF42" s="22">
        <f>'USP-FOB'!AF12</f>
        <v>0</v>
      </c>
      <c r="AG42" s="22">
        <f>'USP-FOB'!AG12</f>
        <v>2</v>
      </c>
      <c r="AH42" s="22">
        <f>'USP-FOB'!AH12</f>
        <v>0</v>
      </c>
      <c r="AI42" s="22">
        <f>'USP-FOB'!AI12</f>
        <v>0</v>
      </c>
      <c r="AJ42" s="48"/>
      <c r="AK42" s="90"/>
      <c r="AL42" s="31"/>
      <c r="AM42" s="31"/>
      <c r="AN42" s="25"/>
      <c r="AO42" s="25"/>
      <c r="AP42" s="25"/>
      <c r="AQ42" s="25"/>
      <c r="AR42" s="26"/>
      <c r="AS42" s="24"/>
      <c r="AT42" s="24"/>
      <c r="AU42" s="24"/>
      <c r="AV42" s="24"/>
      <c r="AW42" s="24"/>
      <c r="AX42" s="24"/>
      <c r="AY42" s="24"/>
      <c r="AZ42" s="27">
        <f t="shared" si="44"/>
        <v>2</v>
      </c>
      <c r="BA42" s="28">
        <f t="shared" si="45"/>
        <v>0</v>
      </c>
      <c r="BB42" s="29">
        <f t="shared" si="46"/>
        <v>2</v>
      </c>
      <c r="BC42" s="29">
        <f t="shared" si="47"/>
        <v>2</v>
      </c>
      <c r="BD42" s="29">
        <f t="shared" si="48"/>
        <v>6</v>
      </c>
      <c r="BE42" s="29">
        <f t="shared" si="49"/>
        <v>8</v>
      </c>
      <c r="BF42" s="29">
        <f t="shared" si="50"/>
        <v>0</v>
      </c>
      <c r="BG42" s="29">
        <f t="shared" si="51"/>
        <v>8</v>
      </c>
      <c r="BH42" s="29">
        <f t="shared" si="52"/>
        <v>0</v>
      </c>
      <c r="BI42" s="29">
        <f t="shared" si="53"/>
        <v>0</v>
      </c>
      <c r="BJ42" s="29">
        <f t="shared" si="54"/>
        <v>0</v>
      </c>
      <c r="BK42" s="29">
        <f t="shared" si="55"/>
        <v>0</v>
      </c>
      <c r="BL42" s="29">
        <f t="shared" si="56"/>
        <v>0</v>
      </c>
      <c r="BM42" s="29">
        <f t="shared" si="57"/>
        <v>0</v>
      </c>
      <c r="BN42" s="29">
        <f t="shared" si="58"/>
        <v>0</v>
      </c>
      <c r="BO42" s="29">
        <f t="shared" si="59"/>
        <v>0</v>
      </c>
      <c r="BP42" s="29">
        <f t="shared" si="60"/>
        <v>0</v>
      </c>
      <c r="BQ42" s="29">
        <f t="shared" si="61"/>
        <v>0</v>
      </c>
      <c r="BR42" s="29">
        <f t="shared" si="62"/>
        <v>2</v>
      </c>
      <c r="BS42" s="29">
        <f t="shared" si="63"/>
        <v>2</v>
      </c>
      <c r="BT42" s="29">
        <f t="shared" si="64"/>
        <v>1</v>
      </c>
      <c r="BU42" s="30">
        <f t="shared" si="65"/>
        <v>0</v>
      </c>
      <c r="BV42" s="30">
        <f t="shared" si="66"/>
        <v>0</v>
      </c>
      <c r="BX42" s="28">
        <f t="shared" si="67"/>
        <v>520</v>
      </c>
      <c r="BY42" s="29">
        <f t="shared" si="68"/>
        <v>0</v>
      </c>
      <c r="BZ42" s="29">
        <f t="shared" si="69"/>
        <v>0</v>
      </c>
      <c r="CA42" s="29">
        <f t="shared" si="70"/>
        <v>0</v>
      </c>
      <c r="CB42" s="29">
        <f t="shared" si="71"/>
        <v>125</v>
      </c>
      <c r="CC42" s="30">
        <f t="shared" si="34"/>
        <v>645</v>
      </c>
      <c r="CD42" s="122">
        <f t="shared" si="6"/>
        <v>498.33333333333337</v>
      </c>
      <c r="CE42" s="22">
        <f t="shared" si="35"/>
        <v>3</v>
      </c>
      <c r="CF42" s="122">
        <f t="shared" si="7"/>
        <v>458.33333333333337</v>
      </c>
      <c r="CG42" s="22">
        <f t="shared" si="36"/>
        <v>4</v>
      </c>
      <c r="CH42" s="122">
        <f t="shared" si="8"/>
        <v>418.33333333333337</v>
      </c>
      <c r="CI42" s="22">
        <f t="shared" si="37"/>
        <v>5</v>
      </c>
      <c r="CK42" s="22">
        <f t="shared" si="72"/>
        <v>1.1511895625479662</v>
      </c>
      <c r="CM42" s="22">
        <f t="shared" si="73"/>
        <v>0</v>
      </c>
      <c r="CN42" s="22">
        <f t="shared" si="74"/>
        <v>1.1299435028248588</v>
      </c>
      <c r="CO42" s="22">
        <f t="shared" si="75"/>
        <v>1.1152416356877324</v>
      </c>
      <c r="CP42" s="22">
        <f t="shared" si="76"/>
        <v>0</v>
      </c>
      <c r="CQ42" s="22">
        <f t="shared" si="77"/>
        <v>0</v>
      </c>
      <c r="CR42" s="22">
        <f t="shared" si="78"/>
        <v>0</v>
      </c>
      <c r="CS42" s="22">
        <f t="shared" si="79"/>
        <v>0</v>
      </c>
      <c r="CT42" s="22">
        <f t="shared" si="80"/>
        <v>0</v>
      </c>
      <c r="CU42" s="22">
        <f t="shared" si="81"/>
        <v>0</v>
      </c>
      <c r="CV42" s="22">
        <f t="shared" si="82"/>
        <v>0</v>
      </c>
      <c r="CW42" s="22" t="e">
        <f t="shared" si="83"/>
        <v>#DIV/0!</v>
      </c>
      <c r="CX42" s="22" t="e">
        <f t="shared" si="84"/>
        <v>#DIV/0!</v>
      </c>
      <c r="CY42" s="22">
        <f t="shared" si="85"/>
        <v>0</v>
      </c>
      <c r="CZ42" s="22">
        <f t="shared" si="86"/>
        <v>8</v>
      </c>
      <c r="DA42" s="22">
        <f t="shared" si="87"/>
        <v>4.7619047619047619</v>
      </c>
      <c r="DB42" s="22">
        <f t="shared" si="88"/>
        <v>0</v>
      </c>
      <c r="DC42" s="22">
        <f t="shared" si="89"/>
        <v>0</v>
      </c>
      <c r="DE42" s="22">
        <f t="shared" si="90"/>
        <v>0</v>
      </c>
      <c r="DF42" s="22">
        <f t="shared" si="91"/>
        <v>1</v>
      </c>
      <c r="DG42" s="22">
        <f t="shared" si="92"/>
        <v>1</v>
      </c>
      <c r="DH42" s="22">
        <f t="shared" si="93"/>
        <v>0</v>
      </c>
      <c r="DI42" s="22">
        <f t="shared" si="94"/>
        <v>0</v>
      </c>
      <c r="DJ42" s="22">
        <f t="shared" si="95"/>
        <v>0</v>
      </c>
      <c r="DK42" s="22">
        <f t="shared" si="96"/>
        <v>0</v>
      </c>
      <c r="DL42" s="22">
        <f t="shared" si="97"/>
        <v>0</v>
      </c>
      <c r="DM42" s="22">
        <f t="shared" si="98"/>
        <v>0</v>
      </c>
      <c r="DN42" s="22">
        <f t="shared" si="99"/>
        <v>0</v>
      </c>
      <c r="DO42" s="22">
        <f t="shared" si="100"/>
        <v>0</v>
      </c>
      <c r="DP42" s="22">
        <f t="shared" si="101"/>
        <v>0</v>
      </c>
      <c r="DQ42" s="22">
        <f t="shared" si="102"/>
        <v>1</v>
      </c>
    </row>
    <row r="43" spans="1:121" s="22" customFormat="1" ht="15.75" thickBot="1">
      <c r="A43" s="22" t="str">
        <f>'USP-FOB'!A13</f>
        <v>USP-FOB</v>
      </c>
      <c r="B43" s="22">
        <f>'USP-FOB'!B13</f>
        <v>11</v>
      </c>
      <c r="C43" s="22" t="str">
        <f>'USP-FOB'!C13</f>
        <v>Lidia Cristina da Silva Teles</v>
      </c>
      <c r="D43" s="96" t="str">
        <f>'USP-FOB'!D13</f>
        <v>C</v>
      </c>
      <c r="E43" s="22">
        <f>'USP-FOB'!E13</f>
        <v>0</v>
      </c>
      <c r="F43" s="22">
        <f>'USP-FOB'!F13</f>
        <v>0</v>
      </c>
      <c r="G43" s="22">
        <f>'USP-FOB'!G13</f>
        <v>0</v>
      </c>
      <c r="H43" s="22">
        <f>'USP-FOB'!H13</f>
        <v>0</v>
      </c>
      <c r="I43" s="22">
        <f>'USP-FOB'!I13</f>
        <v>0</v>
      </c>
      <c r="J43" s="22">
        <f>'USP-FOB'!J13</f>
        <v>0</v>
      </c>
      <c r="K43" s="22">
        <f>'USP-FOB'!K13</f>
        <v>0</v>
      </c>
      <c r="L43" s="22">
        <f>'USP-FOB'!L13</f>
        <v>0</v>
      </c>
      <c r="M43" s="22">
        <f>'USP-FOB'!M13</f>
        <v>0</v>
      </c>
      <c r="N43" s="22">
        <f>'USP-FOB'!N13</f>
        <v>0</v>
      </c>
      <c r="O43" s="22">
        <f>'USP-FOB'!O13</f>
        <v>0</v>
      </c>
      <c r="P43" s="22">
        <f>'USP-FOB'!P13</f>
        <v>0</v>
      </c>
      <c r="Q43" s="22">
        <f>'USP-FOB'!Q13</f>
        <v>0</v>
      </c>
      <c r="R43" s="22">
        <f>'USP-FOB'!R13</f>
        <v>0</v>
      </c>
      <c r="S43" s="22">
        <f>'USP-FOB'!S13</f>
        <v>0</v>
      </c>
      <c r="T43" s="96" t="str">
        <f>'USP-FOB'!T13</f>
        <v>C</v>
      </c>
      <c r="U43" s="22">
        <f>'USP-FOB'!U13</f>
        <v>0</v>
      </c>
      <c r="V43" s="22">
        <f>'USP-FOB'!V13</f>
        <v>0</v>
      </c>
      <c r="W43" s="22">
        <f>'USP-FOB'!W13</f>
        <v>0</v>
      </c>
      <c r="X43" s="22">
        <f>'USP-FOB'!X13</f>
        <v>0</v>
      </c>
      <c r="Y43" s="22">
        <f>'USP-FOB'!Y13</f>
        <v>0</v>
      </c>
      <c r="Z43" s="22">
        <f>'USP-FOB'!Z13</f>
        <v>0</v>
      </c>
      <c r="AA43" s="22">
        <f>'USP-FOB'!AA13</f>
        <v>0</v>
      </c>
      <c r="AB43" s="22">
        <f>'USP-FOB'!AB13</f>
        <v>0</v>
      </c>
      <c r="AC43" s="22">
        <f>'USP-FOB'!AC13</f>
        <v>0</v>
      </c>
      <c r="AD43" s="22">
        <f>'USP-FOB'!AD13</f>
        <v>0</v>
      </c>
      <c r="AE43" s="22">
        <f>'USP-FOB'!AE13</f>
        <v>0</v>
      </c>
      <c r="AF43" s="22">
        <f>'USP-FOB'!AF13</f>
        <v>0</v>
      </c>
      <c r="AG43" s="22">
        <f>'USP-FOB'!AG13</f>
        <v>0</v>
      </c>
      <c r="AH43" s="22">
        <f>'USP-FOB'!AH13</f>
        <v>0</v>
      </c>
      <c r="AI43" s="22">
        <f>'USP-FOB'!AI13</f>
        <v>0</v>
      </c>
      <c r="AJ43" s="48"/>
      <c r="AK43" s="90"/>
      <c r="AL43" s="31"/>
      <c r="AM43" s="31"/>
      <c r="AN43" s="25"/>
      <c r="AO43" s="25"/>
      <c r="AP43" s="25"/>
      <c r="AQ43" s="25"/>
      <c r="AR43" s="26"/>
      <c r="AS43" s="24"/>
      <c r="AT43" s="24"/>
      <c r="AU43" s="24"/>
      <c r="AV43" s="24"/>
      <c r="AW43" s="24"/>
      <c r="AX43" s="24"/>
      <c r="AY43" s="24"/>
      <c r="AZ43" s="27">
        <f t="shared" si="44"/>
        <v>0</v>
      </c>
      <c r="BA43" s="28">
        <f t="shared" si="45"/>
        <v>0</v>
      </c>
      <c r="BB43" s="29">
        <f t="shared" si="46"/>
        <v>0</v>
      </c>
      <c r="BC43" s="29">
        <f t="shared" si="47"/>
        <v>0</v>
      </c>
      <c r="BD43" s="29">
        <f t="shared" si="48"/>
        <v>0</v>
      </c>
      <c r="BE43" s="29">
        <f t="shared" si="49"/>
        <v>0</v>
      </c>
      <c r="BF43" s="29">
        <f t="shared" si="50"/>
        <v>0</v>
      </c>
      <c r="BG43" s="29">
        <f t="shared" si="51"/>
        <v>0</v>
      </c>
      <c r="BH43" s="29">
        <f t="shared" si="52"/>
        <v>0</v>
      </c>
      <c r="BI43" s="29">
        <f t="shared" si="53"/>
        <v>0</v>
      </c>
      <c r="BJ43" s="29">
        <f t="shared" si="54"/>
        <v>0</v>
      </c>
      <c r="BK43" s="29">
        <f t="shared" si="55"/>
        <v>0</v>
      </c>
      <c r="BL43" s="29">
        <f t="shared" si="56"/>
        <v>0</v>
      </c>
      <c r="BM43" s="29">
        <f t="shared" si="57"/>
        <v>0</v>
      </c>
      <c r="BN43" s="29">
        <f t="shared" si="58"/>
        <v>0</v>
      </c>
      <c r="BO43" s="29">
        <f t="shared" si="59"/>
        <v>0</v>
      </c>
      <c r="BP43" s="29">
        <f t="shared" si="60"/>
        <v>0</v>
      </c>
      <c r="BQ43" s="29">
        <f t="shared" si="61"/>
        <v>0</v>
      </c>
      <c r="BR43" s="29">
        <f t="shared" si="62"/>
        <v>0</v>
      </c>
      <c r="BS43" s="29">
        <f t="shared" si="63"/>
        <v>0</v>
      </c>
      <c r="BT43" s="29">
        <f t="shared" si="64"/>
        <v>0</v>
      </c>
      <c r="BU43" s="30">
        <f t="shared" si="65"/>
        <v>0</v>
      </c>
      <c r="BV43" s="30">
        <f t="shared" si="66"/>
        <v>0</v>
      </c>
      <c r="BX43" s="28">
        <f t="shared" si="67"/>
        <v>0</v>
      </c>
      <c r="BY43" s="29">
        <f t="shared" si="68"/>
        <v>0</v>
      </c>
      <c r="BZ43" s="29">
        <f t="shared" si="69"/>
        <v>0</v>
      </c>
      <c r="CA43" s="29">
        <f t="shared" si="70"/>
        <v>0</v>
      </c>
      <c r="CB43" s="29">
        <f t="shared" si="71"/>
        <v>0</v>
      </c>
      <c r="CC43" s="30" t="str">
        <f t="shared" si="34"/>
        <v/>
      </c>
      <c r="CD43" s="122" t="e">
        <f t="shared" si="6"/>
        <v>#VALUE!</v>
      </c>
      <c r="CE43" s="22" t="str">
        <f t="shared" si="35"/>
        <v xml:space="preserve"> </v>
      </c>
      <c r="CF43" s="122" t="e">
        <f t="shared" si="7"/>
        <v>#VALUE!</v>
      </c>
      <c r="CG43" s="22" t="str">
        <f t="shared" si="36"/>
        <v xml:space="preserve"> </v>
      </c>
      <c r="CH43" s="122" t="e">
        <f t="shared" si="8"/>
        <v>#VALUE!</v>
      </c>
      <c r="CI43" s="22" t="str">
        <f t="shared" si="37"/>
        <v xml:space="preserve"> </v>
      </c>
      <c r="CK43" s="22" t="e">
        <f t="shared" si="72"/>
        <v>#VALUE!</v>
      </c>
      <c r="CM43" s="22">
        <f t="shared" si="73"/>
        <v>0</v>
      </c>
      <c r="CN43" s="22">
        <f t="shared" si="74"/>
        <v>0</v>
      </c>
      <c r="CO43" s="22">
        <f t="shared" si="75"/>
        <v>0</v>
      </c>
      <c r="CP43" s="22">
        <f t="shared" si="76"/>
        <v>0</v>
      </c>
      <c r="CQ43" s="22">
        <f t="shared" si="77"/>
        <v>0</v>
      </c>
      <c r="CR43" s="22">
        <f t="shared" si="78"/>
        <v>0</v>
      </c>
      <c r="CS43" s="22">
        <f t="shared" si="79"/>
        <v>0</v>
      </c>
      <c r="CT43" s="22">
        <f t="shared" si="80"/>
        <v>0</v>
      </c>
      <c r="CU43" s="22">
        <f t="shared" si="81"/>
        <v>0</v>
      </c>
      <c r="CV43" s="22">
        <f t="shared" si="82"/>
        <v>0</v>
      </c>
      <c r="CW43" s="22" t="e">
        <f t="shared" si="83"/>
        <v>#DIV/0!</v>
      </c>
      <c r="CX43" s="22" t="e">
        <f t="shared" si="84"/>
        <v>#DIV/0!</v>
      </c>
      <c r="CY43" s="22">
        <f t="shared" si="85"/>
        <v>0</v>
      </c>
      <c r="CZ43" s="22">
        <f t="shared" si="86"/>
        <v>0</v>
      </c>
      <c r="DA43" s="22">
        <f t="shared" si="87"/>
        <v>0</v>
      </c>
      <c r="DB43" s="22">
        <f t="shared" si="88"/>
        <v>0</v>
      </c>
      <c r="DC43" s="22">
        <f t="shared" si="89"/>
        <v>0</v>
      </c>
      <c r="DE43" s="22">
        <f t="shared" si="90"/>
        <v>0</v>
      </c>
      <c r="DF43" s="22">
        <f t="shared" si="91"/>
        <v>0</v>
      </c>
      <c r="DG43" s="22">
        <f t="shared" si="92"/>
        <v>0</v>
      </c>
      <c r="DH43" s="22">
        <f t="shared" si="93"/>
        <v>0</v>
      </c>
      <c r="DI43" s="22">
        <f t="shared" si="94"/>
        <v>0</v>
      </c>
      <c r="DJ43" s="22">
        <f t="shared" si="95"/>
        <v>0</v>
      </c>
      <c r="DK43" s="22">
        <f t="shared" si="96"/>
        <v>0</v>
      </c>
      <c r="DL43" s="22">
        <f t="shared" si="97"/>
        <v>0</v>
      </c>
      <c r="DM43" s="22">
        <f t="shared" si="98"/>
        <v>0</v>
      </c>
      <c r="DN43" s="22">
        <f t="shared" si="99"/>
        <v>0</v>
      </c>
      <c r="DO43" s="22">
        <f t="shared" si="100"/>
        <v>0</v>
      </c>
      <c r="DP43" s="22">
        <f t="shared" si="101"/>
        <v>0</v>
      </c>
      <c r="DQ43" s="22">
        <f t="shared" si="102"/>
        <v>0</v>
      </c>
    </row>
    <row r="44" spans="1:121" s="22" customFormat="1" ht="15.75" thickBot="1">
      <c r="A44" s="22" t="str">
        <f>'USP-FOB'!A14</f>
        <v>USP-FOB</v>
      </c>
      <c r="B44" s="22">
        <f>'USP-FOB'!B14</f>
        <v>12</v>
      </c>
      <c r="C44" s="22" t="str">
        <f>'USP-FOB'!C14</f>
        <v>Luciana Paula Maximino</v>
      </c>
      <c r="D44" s="96" t="str">
        <f>'USP-FOB'!D14</f>
        <v>P</v>
      </c>
      <c r="E44" s="22">
        <f>'USP-FOB'!E14</f>
        <v>0</v>
      </c>
      <c r="F44" s="22">
        <f>'USP-FOB'!F14</f>
        <v>0</v>
      </c>
      <c r="G44" s="22">
        <f>'USP-FOB'!G14</f>
        <v>4</v>
      </c>
      <c r="H44" s="22">
        <f>'USP-FOB'!H14</f>
        <v>1</v>
      </c>
      <c r="I44" s="22">
        <f>'USP-FOB'!I14</f>
        <v>0</v>
      </c>
      <c r="J44" s="22">
        <f>'USP-FOB'!J14</f>
        <v>0</v>
      </c>
      <c r="K44" s="22">
        <f>'USP-FOB'!K14</f>
        <v>0</v>
      </c>
      <c r="L44" s="22">
        <f>'USP-FOB'!L14</f>
        <v>0</v>
      </c>
      <c r="M44" s="22">
        <f>'USP-FOB'!M14</f>
        <v>0</v>
      </c>
      <c r="N44" s="22">
        <f>'USP-FOB'!N14</f>
        <v>0</v>
      </c>
      <c r="O44" s="22">
        <f>'USP-FOB'!O14</f>
        <v>0</v>
      </c>
      <c r="P44" s="22">
        <f>'USP-FOB'!P14</f>
        <v>0</v>
      </c>
      <c r="Q44" s="22">
        <f>'USP-FOB'!Q14</f>
        <v>0</v>
      </c>
      <c r="R44" s="22">
        <f>'USP-FOB'!R14</f>
        <v>0</v>
      </c>
      <c r="S44" s="22">
        <f>'USP-FOB'!S14</f>
        <v>0</v>
      </c>
      <c r="T44" s="96" t="str">
        <f>'USP-FOB'!T14</f>
        <v>P</v>
      </c>
      <c r="U44" s="22">
        <f>'USP-FOB'!U14</f>
        <v>0</v>
      </c>
      <c r="V44" s="22">
        <f>'USP-FOB'!V14</f>
        <v>0</v>
      </c>
      <c r="W44" s="22">
        <f>'USP-FOB'!W14</f>
        <v>0</v>
      </c>
      <c r="X44" s="22">
        <f>'USP-FOB'!X14</f>
        <v>0</v>
      </c>
      <c r="Y44" s="22">
        <f>'USP-FOB'!Y14</f>
        <v>0</v>
      </c>
      <c r="Z44" s="22">
        <f>'USP-FOB'!Z14</f>
        <v>0</v>
      </c>
      <c r="AA44" s="22">
        <f>'USP-FOB'!AA14</f>
        <v>0</v>
      </c>
      <c r="AB44" s="22">
        <f>'USP-FOB'!AB14</f>
        <v>0</v>
      </c>
      <c r="AC44" s="22">
        <f>'USP-FOB'!AC14</f>
        <v>0</v>
      </c>
      <c r="AD44" s="22">
        <f>'USP-FOB'!AD14</f>
        <v>0</v>
      </c>
      <c r="AE44" s="22">
        <f>'USP-FOB'!AE14</f>
        <v>0</v>
      </c>
      <c r="AF44" s="22">
        <f>'USP-FOB'!AF14</f>
        <v>3</v>
      </c>
      <c r="AG44" s="22">
        <f>'USP-FOB'!AG14</f>
        <v>0</v>
      </c>
      <c r="AH44" s="22">
        <f>'USP-FOB'!AH14</f>
        <v>0</v>
      </c>
      <c r="AI44" s="22">
        <f>'USP-FOB'!AI14</f>
        <v>0</v>
      </c>
      <c r="AJ44" s="48"/>
      <c r="AK44" s="90"/>
      <c r="AL44" s="31"/>
      <c r="AM44" s="31"/>
      <c r="AN44" s="25"/>
      <c r="AO44" s="25"/>
      <c r="AP44" s="25"/>
      <c r="AQ44" s="25"/>
      <c r="AR44" s="26"/>
      <c r="AS44" s="24"/>
      <c r="AT44" s="24"/>
      <c r="AU44" s="24"/>
      <c r="AV44" s="24"/>
      <c r="AW44" s="24"/>
      <c r="AX44" s="24"/>
      <c r="AY44" s="24"/>
      <c r="AZ44" s="27">
        <f t="shared" si="44"/>
        <v>2</v>
      </c>
      <c r="BA44" s="28">
        <f t="shared" si="45"/>
        <v>0</v>
      </c>
      <c r="BB44" s="29">
        <f t="shared" si="46"/>
        <v>0</v>
      </c>
      <c r="BC44" s="29">
        <f t="shared" si="47"/>
        <v>0</v>
      </c>
      <c r="BD44" s="29">
        <f t="shared" si="48"/>
        <v>4</v>
      </c>
      <c r="BE44" s="29">
        <f t="shared" si="49"/>
        <v>4</v>
      </c>
      <c r="BF44" s="29">
        <f t="shared" si="50"/>
        <v>1</v>
      </c>
      <c r="BG44" s="29">
        <f t="shared" si="51"/>
        <v>5</v>
      </c>
      <c r="BH44" s="29">
        <f t="shared" si="52"/>
        <v>0</v>
      </c>
      <c r="BI44" s="29">
        <f t="shared" si="53"/>
        <v>0</v>
      </c>
      <c r="BJ44" s="29">
        <f t="shared" si="54"/>
        <v>0</v>
      </c>
      <c r="BK44" s="29">
        <f t="shared" si="55"/>
        <v>0</v>
      </c>
      <c r="BL44" s="29">
        <f t="shared" si="56"/>
        <v>0</v>
      </c>
      <c r="BM44" s="29">
        <f t="shared" si="57"/>
        <v>0</v>
      </c>
      <c r="BN44" s="29">
        <f t="shared" si="58"/>
        <v>0</v>
      </c>
      <c r="BO44" s="29">
        <f t="shared" si="59"/>
        <v>0</v>
      </c>
      <c r="BP44" s="29">
        <f t="shared" si="60"/>
        <v>0</v>
      </c>
      <c r="BQ44" s="29">
        <f t="shared" si="61"/>
        <v>3</v>
      </c>
      <c r="BR44" s="29">
        <f t="shared" si="62"/>
        <v>0</v>
      </c>
      <c r="BS44" s="29">
        <f t="shared" si="63"/>
        <v>3</v>
      </c>
      <c r="BT44" s="29">
        <f t="shared" si="64"/>
        <v>0</v>
      </c>
      <c r="BU44" s="30">
        <f t="shared" si="65"/>
        <v>0</v>
      </c>
      <c r="BV44" s="30">
        <f t="shared" si="66"/>
        <v>0</v>
      </c>
      <c r="BX44" s="28">
        <f t="shared" si="67"/>
        <v>280</v>
      </c>
      <c r="BY44" s="29">
        <f t="shared" si="68"/>
        <v>0</v>
      </c>
      <c r="BZ44" s="29">
        <f t="shared" si="69"/>
        <v>0</v>
      </c>
      <c r="CA44" s="29">
        <f t="shared" si="70"/>
        <v>0</v>
      </c>
      <c r="CB44" s="29">
        <f t="shared" si="71"/>
        <v>300</v>
      </c>
      <c r="CC44" s="30">
        <f t="shared" si="34"/>
        <v>580</v>
      </c>
      <c r="CD44" s="122">
        <f t="shared" si="6"/>
        <v>433.33333333333337</v>
      </c>
      <c r="CE44" s="22">
        <f t="shared" si="35"/>
        <v>3</v>
      </c>
      <c r="CF44" s="122">
        <f t="shared" si="7"/>
        <v>393.33333333333337</v>
      </c>
      <c r="CG44" s="22">
        <f t="shared" si="36"/>
        <v>4</v>
      </c>
      <c r="CH44" s="122">
        <f t="shared" si="8"/>
        <v>353.33333333333337</v>
      </c>
      <c r="CI44" s="22">
        <f t="shared" si="37"/>
        <v>5</v>
      </c>
      <c r="CK44" s="22">
        <f t="shared" si="72"/>
        <v>1.0351782112834425</v>
      </c>
      <c r="CM44" s="22">
        <f t="shared" si="73"/>
        <v>0</v>
      </c>
      <c r="CN44" s="22">
        <f t="shared" si="74"/>
        <v>0</v>
      </c>
      <c r="CO44" s="22">
        <f t="shared" si="75"/>
        <v>0.74349442379182162</v>
      </c>
      <c r="CP44" s="22">
        <f t="shared" si="76"/>
        <v>1.5384615384615383</v>
      </c>
      <c r="CQ44" s="22">
        <f t="shared" si="77"/>
        <v>0</v>
      </c>
      <c r="CR44" s="22">
        <f t="shared" si="78"/>
        <v>0</v>
      </c>
      <c r="CS44" s="22">
        <f t="shared" si="79"/>
        <v>0</v>
      </c>
      <c r="CT44" s="22">
        <f t="shared" si="80"/>
        <v>0</v>
      </c>
      <c r="CU44" s="22">
        <f t="shared" si="81"/>
        <v>0</v>
      </c>
      <c r="CV44" s="22">
        <f t="shared" si="82"/>
        <v>0</v>
      </c>
      <c r="CW44" s="22" t="e">
        <f t="shared" si="83"/>
        <v>#DIV/0!</v>
      </c>
      <c r="CX44" s="22" t="e">
        <f t="shared" si="84"/>
        <v>#DIV/0!</v>
      </c>
      <c r="CY44" s="22">
        <f t="shared" si="85"/>
        <v>16.666666666666668</v>
      </c>
      <c r="CZ44" s="22">
        <f t="shared" si="86"/>
        <v>0</v>
      </c>
      <c r="DA44" s="22">
        <f t="shared" si="87"/>
        <v>0</v>
      </c>
      <c r="DB44" s="22">
        <f t="shared" si="88"/>
        <v>0</v>
      </c>
      <c r="DC44" s="22">
        <f t="shared" si="89"/>
        <v>0</v>
      </c>
      <c r="DE44" s="22">
        <f t="shared" si="90"/>
        <v>0</v>
      </c>
      <c r="DF44" s="22">
        <f t="shared" si="91"/>
        <v>0</v>
      </c>
      <c r="DG44" s="22">
        <f t="shared" si="92"/>
        <v>1</v>
      </c>
      <c r="DH44" s="22">
        <f t="shared" si="93"/>
        <v>1</v>
      </c>
      <c r="DI44" s="22">
        <f t="shared" si="94"/>
        <v>0</v>
      </c>
      <c r="DJ44" s="22">
        <f t="shared" si="95"/>
        <v>0</v>
      </c>
      <c r="DK44" s="22">
        <f t="shared" si="96"/>
        <v>0</v>
      </c>
      <c r="DL44" s="22">
        <f t="shared" si="97"/>
        <v>0</v>
      </c>
      <c r="DM44" s="22">
        <f t="shared" si="98"/>
        <v>0</v>
      </c>
      <c r="DN44" s="22">
        <f t="shared" si="99"/>
        <v>0</v>
      </c>
      <c r="DO44" s="22">
        <f t="shared" si="100"/>
        <v>0</v>
      </c>
      <c r="DP44" s="22">
        <f t="shared" si="101"/>
        <v>1</v>
      </c>
      <c r="DQ44" s="22">
        <f t="shared" si="102"/>
        <v>0</v>
      </c>
    </row>
    <row r="45" spans="1:121" s="22" customFormat="1" ht="15.75" thickBot="1">
      <c r="A45" s="22" t="str">
        <f>'USP-FOB'!A15</f>
        <v>USP-FOB</v>
      </c>
      <c r="B45" s="22">
        <f>'USP-FOB'!B15</f>
        <v>13</v>
      </c>
      <c r="C45" s="22" t="str">
        <f>'USP-FOB'!C15</f>
        <v>Magali de Lourdes Caldana</v>
      </c>
      <c r="D45" s="96" t="str">
        <f>'USP-FOB'!D15</f>
        <v>C</v>
      </c>
      <c r="E45" s="22">
        <f>'USP-FOB'!E15</f>
        <v>0</v>
      </c>
      <c r="F45" s="22">
        <f>'USP-FOB'!F15</f>
        <v>0</v>
      </c>
      <c r="G45" s="22">
        <f>'USP-FOB'!G15</f>
        <v>0</v>
      </c>
      <c r="H45" s="22">
        <f>'USP-FOB'!H15</f>
        <v>0</v>
      </c>
      <c r="I45" s="22">
        <f>'USP-FOB'!I15</f>
        <v>0</v>
      </c>
      <c r="J45" s="22">
        <f>'USP-FOB'!J15</f>
        <v>0</v>
      </c>
      <c r="K45" s="22">
        <f>'USP-FOB'!K15</f>
        <v>0</v>
      </c>
      <c r="L45" s="22">
        <f>'USP-FOB'!L15</f>
        <v>0</v>
      </c>
      <c r="M45" s="22">
        <f>'USP-FOB'!M15</f>
        <v>0</v>
      </c>
      <c r="N45" s="22">
        <f>'USP-FOB'!N15</f>
        <v>0</v>
      </c>
      <c r="O45" s="22">
        <f>'USP-FOB'!O15</f>
        <v>0</v>
      </c>
      <c r="P45" s="22">
        <f>'USP-FOB'!P15</f>
        <v>0</v>
      </c>
      <c r="Q45" s="22">
        <f>'USP-FOB'!Q15</f>
        <v>0</v>
      </c>
      <c r="R45" s="22">
        <f>'USP-FOB'!R15</f>
        <v>0</v>
      </c>
      <c r="S45" s="22">
        <f>'USP-FOB'!S15</f>
        <v>0</v>
      </c>
      <c r="T45" s="96" t="str">
        <f>'USP-FOB'!T15</f>
        <v>C</v>
      </c>
      <c r="U45" s="22">
        <f>'USP-FOB'!U15</f>
        <v>0</v>
      </c>
      <c r="V45" s="22">
        <f>'USP-FOB'!V15</f>
        <v>0</v>
      </c>
      <c r="W45" s="22">
        <f>'USP-FOB'!W15</f>
        <v>0</v>
      </c>
      <c r="X45" s="22">
        <f>'USP-FOB'!X15</f>
        <v>0</v>
      </c>
      <c r="Y45" s="22">
        <f>'USP-FOB'!Y15</f>
        <v>0</v>
      </c>
      <c r="Z45" s="22">
        <f>'USP-FOB'!Z15</f>
        <v>0</v>
      </c>
      <c r="AA45" s="22">
        <f>'USP-FOB'!AA15</f>
        <v>0</v>
      </c>
      <c r="AB45" s="22">
        <f>'USP-FOB'!AB15</f>
        <v>0</v>
      </c>
      <c r="AC45" s="22">
        <f>'USP-FOB'!AC15</f>
        <v>0</v>
      </c>
      <c r="AD45" s="22">
        <f>'USP-FOB'!AD15</f>
        <v>0</v>
      </c>
      <c r="AE45" s="22">
        <f>'USP-FOB'!AE15</f>
        <v>0</v>
      </c>
      <c r="AF45" s="22">
        <f>'USP-FOB'!AF15</f>
        <v>0</v>
      </c>
      <c r="AG45" s="22">
        <f>'USP-FOB'!AG15</f>
        <v>0</v>
      </c>
      <c r="AH45" s="22">
        <f>'USP-FOB'!AH15</f>
        <v>0</v>
      </c>
      <c r="AI45" s="22">
        <f>'USP-FOB'!AI15</f>
        <v>0</v>
      </c>
      <c r="AJ45" s="48"/>
      <c r="AK45" s="90"/>
      <c r="AL45" s="31"/>
      <c r="AM45" s="31"/>
      <c r="AN45" s="25"/>
      <c r="AO45" s="25"/>
      <c r="AP45" s="25"/>
      <c r="AQ45" s="25"/>
      <c r="AR45" s="26"/>
      <c r="AS45" s="24"/>
      <c r="AT45" s="24"/>
      <c r="AU45" s="24"/>
      <c r="AV45" s="24"/>
      <c r="AW45" s="24"/>
      <c r="AX45" s="24"/>
      <c r="AY45" s="24"/>
      <c r="AZ45" s="27">
        <f t="shared" si="44"/>
        <v>0</v>
      </c>
      <c r="BA45" s="28">
        <f t="shared" si="45"/>
        <v>0</v>
      </c>
      <c r="BB45" s="29">
        <f t="shared" si="46"/>
        <v>0</v>
      </c>
      <c r="BC45" s="29">
        <f t="shared" si="47"/>
        <v>0</v>
      </c>
      <c r="BD45" s="29">
        <f t="shared" si="48"/>
        <v>0</v>
      </c>
      <c r="BE45" s="29">
        <f t="shared" si="49"/>
        <v>0</v>
      </c>
      <c r="BF45" s="29">
        <f t="shared" si="50"/>
        <v>0</v>
      </c>
      <c r="BG45" s="29">
        <f t="shared" si="51"/>
        <v>0</v>
      </c>
      <c r="BH45" s="29">
        <f t="shared" si="52"/>
        <v>0</v>
      </c>
      <c r="BI45" s="29">
        <f t="shared" si="53"/>
        <v>0</v>
      </c>
      <c r="BJ45" s="29">
        <f t="shared" si="54"/>
        <v>0</v>
      </c>
      <c r="BK45" s="29">
        <f t="shared" si="55"/>
        <v>0</v>
      </c>
      <c r="BL45" s="29">
        <f t="shared" si="56"/>
        <v>0</v>
      </c>
      <c r="BM45" s="29">
        <f t="shared" si="57"/>
        <v>0</v>
      </c>
      <c r="BN45" s="29">
        <f t="shared" si="58"/>
        <v>0</v>
      </c>
      <c r="BO45" s="29">
        <f t="shared" si="59"/>
        <v>0</v>
      </c>
      <c r="BP45" s="29">
        <f t="shared" si="60"/>
        <v>0</v>
      </c>
      <c r="BQ45" s="29">
        <f t="shared" si="61"/>
        <v>0</v>
      </c>
      <c r="BR45" s="29">
        <f t="shared" si="62"/>
        <v>0</v>
      </c>
      <c r="BS45" s="29">
        <f t="shared" si="63"/>
        <v>0</v>
      </c>
      <c r="BT45" s="29">
        <f t="shared" si="64"/>
        <v>0</v>
      </c>
      <c r="BU45" s="30">
        <f t="shared" si="65"/>
        <v>0</v>
      </c>
      <c r="BV45" s="30">
        <f t="shared" si="66"/>
        <v>0</v>
      </c>
      <c r="BX45" s="28">
        <f t="shared" si="67"/>
        <v>0</v>
      </c>
      <c r="BY45" s="29">
        <f t="shared" si="68"/>
        <v>0</v>
      </c>
      <c r="BZ45" s="29">
        <f t="shared" si="69"/>
        <v>0</v>
      </c>
      <c r="CA45" s="29">
        <f t="shared" si="70"/>
        <v>0</v>
      </c>
      <c r="CB45" s="29">
        <f t="shared" si="71"/>
        <v>0</v>
      </c>
      <c r="CC45" s="30" t="str">
        <f t="shared" si="34"/>
        <v/>
      </c>
      <c r="CD45" s="122" t="e">
        <f t="shared" si="6"/>
        <v>#VALUE!</v>
      </c>
      <c r="CE45" s="22" t="str">
        <f t="shared" si="35"/>
        <v xml:space="preserve"> </v>
      </c>
      <c r="CF45" s="122" t="e">
        <f t="shared" si="7"/>
        <v>#VALUE!</v>
      </c>
      <c r="CG45" s="22" t="str">
        <f t="shared" si="36"/>
        <v xml:space="preserve"> </v>
      </c>
      <c r="CH45" s="122" t="e">
        <f t="shared" si="8"/>
        <v>#VALUE!</v>
      </c>
      <c r="CI45" s="22" t="str">
        <f t="shared" si="37"/>
        <v xml:space="preserve"> </v>
      </c>
      <c r="CK45" s="22" t="e">
        <f t="shared" si="72"/>
        <v>#VALUE!</v>
      </c>
      <c r="CM45" s="22">
        <f t="shared" si="73"/>
        <v>0</v>
      </c>
      <c r="CN45" s="22">
        <f t="shared" si="74"/>
        <v>0</v>
      </c>
      <c r="CO45" s="22">
        <f t="shared" si="75"/>
        <v>0</v>
      </c>
      <c r="CP45" s="22">
        <f t="shared" si="76"/>
        <v>0</v>
      </c>
      <c r="CQ45" s="22">
        <f t="shared" si="77"/>
        <v>0</v>
      </c>
      <c r="CR45" s="22">
        <f t="shared" si="78"/>
        <v>0</v>
      </c>
      <c r="CS45" s="22">
        <f t="shared" si="79"/>
        <v>0</v>
      </c>
      <c r="CT45" s="22">
        <f t="shared" si="80"/>
        <v>0</v>
      </c>
      <c r="CU45" s="22">
        <f t="shared" si="81"/>
        <v>0</v>
      </c>
      <c r="CV45" s="22">
        <f t="shared" si="82"/>
        <v>0</v>
      </c>
      <c r="CW45" s="22" t="e">
        <f t="shared" si="83"/>
        <v>#DIV/0!</v>
      </c>
      <c r="CX45" s="22" t="e">
        <f t="shared" si="84"/>
        <v>#DIV/0!</v>
      </c>
      <c r="CY45" s="22">
        <f t="shared" si="85"/>
        <v>0</v>
      </c>
      <c r="CZ45" s="22">
        <f t="shared" si="86"/>
        <v>0</v>
      </c>
      <c r="DA45" s="22">
        <f t="shared" si="87"/>
        <v>0</v>
      </c>
      <c r="DB45" s="22">
        <f t="shared" si="88"/>
        <v>0</v>
      </c>
      <c r="DC45" s="22">
        <f t="shared" si="89"/>
        <v>0</v>
      </c>
      <c r="DE45" s="22">
        <f t="shared" si="90"/>
        <v>0</v>
      </c>
      <c r="DF45" s="22">
        <f t="shared" si="91"/>
        <v>0</v>
      </c>
      <c r="DG45" s="22">
        <f t="shared" si="92"/>
        <v>0</v>
      </c>
      <c r="DH45" s="22">
        <f t="shared" si="93"/>
        <v>0</v>
      </c>
      <c r="DI45" s="22">
        <f t="shared" si="94"/>
        <v>0</v>
      </c>
      <c r="DJ45" s="22">
        <f t="shared" si="95"/>
        <v>0</v>
      </c>
      <c r="DK45" s="22">
        <f t="shared" si="96"/>
        <v>0</v>
      </c>
      <c r="DL45" s="22">
        <f t="shared" si="97"/>
        <v>0</v>
      </c>
      <c r="DM45" s="22">
        <f t="shared" si="98"/>
        <v>0</v>
      </c>
      <c r="DN45" s="22">
        <f t="shared" si="99"/>
        <v>0</v>
      </c>
      <c r="DO45" s="22">
        <f t="shared" si="100"/>
        <v>0</v>
      </c>
      <c r="DP45" s="22">
        <f t="shared" si="101"/>
        <v>0</v>
      </c>
      <c r="DQ45" s="22">
        <f t="shared" si="102"/>
        <v>0</v>
      </c>
    </row>
    <row r="46" spans="1:121" s="22" customFormat="1" ht="15.75" thickBot="1">
      <c r="A46" s="22" t="str">
        <f>'USP-FOB'!A16</f>
        <v>USP-FOB</v>
      </c>
      <c r="B46" s="22">
        <f>'USP-FOB'!B16</f>
        <v>14</v>
      </c>
      <c r="C46" s="22" t="str">
        <f>'USP-FOB'!C16</f>
        <v>Maria Cecília Bevilacqua</v>
      </c>
      <c r="D46" s="96" t="str">
        <f>'USP-FOB'!D16</f>
        <v>P</v>
      </c>
      <c r="E46" s="22">
        <f>'USP-FOB'!E16</f>
        <v>0</v>
      </c>
      <c r="F46" s="22">
        <f>'USP-FOB'!F16</f>
        <v>2</v>
      </c>
      <c r="G46" s="22">
        <f>'USP-FOB'!G16</f>
        <v>8</v>
      </c>
      <c r="H46" s="22">
        <f>'USP-FOB'!H16</f>
        <v>0</v>
      </c>
      <c r="I46" s="22">
        <f>'USP-FOB'!I16</f>
        <v>0</v>
      </c>
      <c r="J46" s="22">
        <f>'USP-FOB'!J16</f>
        <v>0</v>
      </c>
      <c r="K46" s="22">
        <f>'USP-FOB'!K16</f>
        <v>0</v>
      </c>
      <c r="L46" s="22">
        <f>'USP-FOB'!L16</f>
        <v>0</v>
      </c>
      <c r="M46" s="22">
        <f>'USP-FOB'!M16</f>
        <v>0</v>
      </c>
      <c r="N46" s="22">
        <f>'USP-FOB'!N16</f>
        <v>0</v>
      </c>
      <c r="O46" s="22">
        <f>'USP-FOB'!O16</f>
        <v>0</v>
      </c>
      <c r="P46" s="22">
        <f>'USP-FOB'!P16</f>
        <v>0</v>
      </c>
      <c r="Q46" s="22">
        <f>'USP-FOB'!Q16</f>
        <v>0</v>
      </c>
      <c r="R46" s="22">
        <f>'USP-FOB'!R16</f>
        <v>1</v>
      </c>
      <c r="S46" s="22">
        <f>'USP-FOB'!S16</f>
        <v>0</v>
      </c>
      <c r="T46" s="96" t="str">
        <f>'USP-FOB'!T16</f>
        <v>P</v>
      </c>
      <c r="U46" s="22">
        <f>'USP-FOB'!U16</f>
        <v>0</v>
      </c>
      <c r="V46" s="22">
        <f>'USP-FOB'!V16</f>
        <v>0</v>
      </c>
      <c r="W46" s="22">
        <f>'USP-FOB'!W16</f>
        <v>7</v>
      </c>
      <c r="X46" s="22">
        <f>'USP-FOB'!X16</f>
        <v>0</v>
      </c>
      <c r="Y46" s="22">
        <f>'USP-FOB'!Y16</f>
        <v>0</v>
      </c>
      <c r="Z46" s="22">
        <f>'USP-FOB'!Z16</f>
        <v>0</v>
      </c>
      <c r="AA46" s="22">
        <f>'USP-FOB'!AA16</f>
        <v>0</v>
      </c>
      <c r="AB46" s="22">
        <f>'USP-FOB'!AB16</f>
        <v>0</v>
      </c>
      <c r="AC46" s="22">
        <f>'USP-FOB'!AC16</f>
        <v>0</v>
      </c>
      <c r="AD46" s="22">
        <f>'USP-FOB'!AD16</f>
        <v>0</v>
      </c>
      <c r="AE46" s="22">
        <f>'USP-FOB'!AE16</f>
        <v>0</v>
      </c>
      <c r="AF46" s="22">
        <f>'USP-FOB'!AF16</f>
        <v>1</v>
      </c>
      <c r="AG46" s="22">
        <f>'USP-FOB'!AG16</f>
        <v>1</v>
      </c>
      <c r="AH46" s="22">
        <f>'USP-FOB'!AH16</f>
        <v>0</v>
      </c>
      <c r="AI46" s="22">
        <f>'USP-FOB'!AI16</f>
        <v>0</v>
      </c>
      <c r="AJ46" s="48"/>
      <c r="AK46" s="90"/>
      <c r="AL46" s="31"/>
      <c r="AM46" s="31"/>
      <c r="AN46" s="25"/>
      <c r="AO46" s="25"/>
      <c r="AP46" s="25"/>
      <c r="AQ46" s="25"/>
      <c r="AR46" s="26"/>
      <c r="AS46" s="24"/>
      <c r="AT46" s="24"/>
      <c r="AU46" s="24"/>
      <c r="AV46" s="24"/>
      <c r="AW46" s="24"/>
      <c r="AX46" s="24"/>
      <c r="AY46" s="24"/>
      <c r="AZ46" s="27">
        <f t="shared" si="44"/>
        <v>2</v>
      </c>
      <c r="BA46" s="28">
        <f t="shared" si="45"/>
        <v>0</v>
      </c>
      <c r="BB46" s="29">
        <f t="shared" si="46"/>
        <v>2</v>
      </c>
      <c r="BC46" s="29">
        <f t="shared" si="47"/>
        <v>2</v>
      </c>
      <c r="BD46" s="29">
        <f t="shared" si="48"/>
        <v>15</v>
      </c>
      <c r="BE46" s="29">
        <f t="shared" si="49"/>
        <v>17</v>
      </c>
      <c r="BF46" s="29">
        <f t="shared" si="50"/>
        <v>0</v>
      </c>
      <c r="BG46" s="29">
        <f t="shared" si="51"/>
        <v>17</v>
      </c>
      <c r="BH46" s="29">
        <f t="shared" si="52"/>
        <v>0</v>
      </c>
      <c r="BI46" s="29">
        <f t="shared" si="53"/>
        <v>0</v>
      </c>
      <c r="BJ46" s="29">
        <f t="shared" si="54"/>
        <v>0</v>
      </c>
      <c r="BK46" s="29">
        <f t="shared" si="55"/>
        <v>0</v>
      </c>
      <c r="BL46" s="29">
        <f t="shared" si="56"/>
        <v>0</v>
      </c>
      <c r="BM46" s="29">
        <f t="shared" si="57"/>
        <v>0</v>
      </c>
      <c r="BN46" s="29">
        <f t="shared" si="58"/>
        <v>0</v>
      </c>
      <c r="BO46" s="29">
        <f t="shared" si="59"/>
        <v>0</v>
      </c>
      <c r="BP46" s="29">
        <f t="shared" si="60"/>
        <v>0</v>
      </c>
      <c r="BQ46" s="29">
        <f t="shared" si="61"/>
        <v>1</v>
      </c>
      <c r="BR46" s="29">
        <f t="shared" si="62"/>
        <v>1</v>
      </c>
      <c r="BS46" s="29">
        <f t="shared" si="63"/>
        <v>2</v>
      </c>
      <c r="BT46" s="29">
        <f t="shared" si="64"/>
        <v>1</v>
      </c>
      <c r="BU46" s="30">
        <f t="shared" si="65"/>
        <v>0</v>
      </c>
      <c r="BV46" s="30">
        <f t="shared" si="66"/>
        <v>0</v>
      </c>
      <c r="BX46" s="28">
        <f t="shared" si="67"/>
        <v>1060</v>
      </c>
      <c r="BY46" s="29">
        <f t="shared" si="68"/>
        <v>0</v>
      </c>
      <c r="BZ46" s="29">
        <f t="shared" si="69"/>
        <v>0</v>
      </c>
      <c r="CA46" s="29">
        <f t="shared" si="70"/>
        <v>0</v>
      </c>
      <c r="CB46" s="29">
        <f t="shared" si="71"/>
        <v>175</v>
      </c>
      <c r="CC46" s="30">
        <f t="shared" si="34"/>
        <v>1235</v>
      </c>
      <c r="CD46" s="122">
        <f t="shared" si="6"/>
        <v>1088.3333333333333</v>
      </c>
      <c r="CE46" s="22">
        <f t="shared" si="35"/>
        <v>3</v>
      </c>
      <c r="CF46" s="122">
        <f t="shared" si="7"/>
        <v>1048.3333333333333</v>
      </c>
      <c r="CG46" s="22">
        <f t="shared" si="36"/>
        <v>4</v>
      </c>
      <c r="CH46" s="122">
        <f t="shared" si="8"/>
        <v>1008.3333333333334</v>
      </c>
      <c r="CI46" s="22">
        <f t="shared" si="37"/>
        <v>5</v>
      </c>
      <c r="CK46" s="22">
        <f t="shared" si="72"/>
        <v>2.2042156740259511</v>
      </c>
      <c r="CM46" s="22">
        <f t="shared" si="73"/>
        <v>0</v>
      </c>
      <c r="CN46" s="22">
        <f t="shared" si="74"/>
        <v>1.1299435028248588</v>
      </c>
      <c r="CO46" s="22">
        <f t="shared" si="75"/>
        <v>2.7881040892193307</v>
      </c>
      <c r="CP46" s="22">
        <f t="shared" si="76"/>
        <v>0</v>
      </c>
      <c r="CQ46" s="22">
        <f t="shared" si="77"/>
        <v>0</v>
      </c>
      <c r="CR46" s="22">
        <f t="shared" si="78"/>
        <v>0</v>
      </c>
      <c r="CS46" s="22">
        <f t="shared" si="79"/>
        <v>0</v>
      </c>
      <c r="CT46" s="22">
        <f t="shared" si="80"/>
        <v>0</v>
      </c>
      <c r="CU46" s="22">
        <f t="shared" si="81"/>
        <v>0</v>
      </c>
      <c r="CV46" s="22">
        <f t="shared" si="82"/>
        <v>0</v>
      </c>
      <c r="CW46" s="22" t="e">
        <f t="shared" si="83"/>
        <v>#DIV/0!</v>
      </c>
      <c r="CX46" s="22" t="e">
        <f t="shared" si="84"/>
        <v>#DIV/0!</v>
      </c>
      <c r="CY46" s="22">
        <f t="shared" si="85"/>
        <v>5.5555555555555554</v>
      </c>
      <c r="CZ46" s="22">
        <f t="shared" si="86"/>
        <v>4</v>
      </c>
      <c r="DA46" s="22">
        <f t="shared" si="87"/>
        <v>4.7619047619047619</v>
      </c>
      <c r="DB46" s="22">
        <f t="shared" si="88"/>
        <v>0</v>
      </c>
      <c r="DC46" s="22">
        <f t="shared" si="89"/>
        <v>0</v>
      </c>
      <c r="DE46" s="22">
        <f t="shared" si="90"/>
        <v>0</v>
      </c>
      <c r="DF46" s="22">
        <f t="shared" si="91"/>
        <v>1</v>
      </c>
      <c r="DG46" s="22">
        <f t="shared" si="92"/>
        <v>1</v>
      </c>
      <c r="DH46" s="22">
        <f t="shared" si="93"/>
        <v>0</v>
      </c>
      <c r="DI46" s="22">
        <f t="shared" si="94"/>
        <v>0</v>
      </c>
      <c r="DJ46" s="22">
        <f t="shared" si="95"/>
        <v>0</v>
      </c>
      <c r="DK46" s="22">
        <f t="shared" si="96"/>
        <v>0</v>
      </c>
      <c r="DL46" s="22">
        <f t="shared" si="97"/>
        <v>0</v>
      </c>
      <c r="DM46" s="22">
        <f t="shared" si="98"/>
        <v>0</v>
      </c>
      <c r="DN46" s="22">
        <f t="shared" si="99"/>
        <v>0</v>
      </c>
      <c r="DO46" s="22">
        <f t="shared" si="100"/>
        <v>0</v>
      </c>
      <c r="DP46" s="22">
        <f t="shared" si="101"/>
        <v>1</v>
      </c>
      <c r="DQ46" s="22">
        <f t="shared" si="102"/>
        <v>1</v>
      </c>
    </row>
    <row r="47" spans="1:121" s="22" customFormat="1" ht="15.75" thickBot="1">
      <c r="A47" s="22" t="str">
        <f>'USP-FOB'!A17</f>
        <v>USP-FOB</v>
      </c>
      <c r="B47" s="22">
        <f>'USP-FOB'!B17</f>
        <v>15</v>
      </c>
      <c r="C47" s="22" t="str">
        <f>'USP-FOB'!C17</f>
        <v>Maria Inês Pegoraro-Krook</v>
      </c>
      <c r="D47" s="96" t="str">
        <f>'USP-FOB'!D17</f>
        <v>P</v>
      </c>
      <c r="E47" s="22">
        <f>'USP-FOB'!E17</f>
        <v>0</v>
      </c>
      <c r="F47" s="22">
        <f>'USP-FOB'!F17</f>
        <v>1</v>
      </c>
      <c r="G47" s="22">
        <f>'USP-FOB'!G17</f>
        <v>0</v>
      </c>
      <c r="H47" s="22">
        <f>'USP-FOB'!H17</f>
        <v>0</v>
      </c>
      <c r="I47" s="22">
        <f>'USP-FOB'!I17</f>
        <v>0</v>
      </c>
      <c r="J47" s="22">
        <f>'USP-FOB'!J17</f>
        <v>0</v>
      </c>
      <c r="K47" s="22">
        <f>'USP-FOB'!K17</f>
        <v>0</v>
      </c>
      <c r="L47" s="22">
        <f>'USP-FOB'!L17</f>
        <v>0</v>
      </c>
      <c r="M47" s="22">
        <f>'USP-FOB'!M17</f>
        <v>0</v>
      </c>
      <c r="N47" s="22">
        <f>'USP-FOB'!N17</f>
        <v>0</v>
      </c>
      <c r="O47" s="22">
        <f>'USP-FOB'!O17</f>
        <v>0</v>
      </c>
      <c r="P47" s="22">
        <f>'USP-FOB'!P17</f>
        <v>0</v>
      </c>
      <c r="Q47" s="22">
        <f>'USP-FOB'!Q17</f>
        <v>0</v>
      </c>
      <c r="R47" s="22">
        <f>'USP-FOB'!R17</f>
        <v>0</v>
      </c>
      <c r="S47" s="22">
        <f>'USP-FOB'!S17</f>
        <v>0</v>
      </c>
      <c r="T47" s="96" t="str">
        <f>'USP-FOB'!T17</f>
        <v>P</v>
      </c>
      <c r="U47" s="22">
        <f>'USP-FOB'!U17</f>
        <v>0</v>
      </c>
      <c r="V47" s="22">
        <f>'USP-FOB'!V17</f>
        <v>0</v>
      </c>
      <c r="W47" s="22">
        <f>'USP-FOB'!W17</f>
        <v>3</v>
      </c>
      <c r="X47" s="22">
        <f>'USP-FOB'!X17</f>
        <v>0</v>
      </c>
      <c r="Y47" s="22">
        <f>'USP-FOB'!Y17</f>
        <v>0</v>
      </c>
      <c r="Z47" s="22">
        <f>'USP-FOB'!Z17</f>
        <v>0</v>
      </c>
      <c r="AA47" s="22">
        <f>'USP-FOB'!AA17</f>
        <v>0</v>
      </c>
      <c r="AB47" s="22">
        <f>'USP-FOB'!AB17</f>
        <v>0</v>
      </c>
      <c r="AC47" s="22">
        <f>'USP-FOB'!AC17</f>
        <v>0</v>
      </c>
      <c r="AD47" s="22">
        <f>'USP-FOB'!AD17</f>
        <v>0</v>
      </c>
      <c r="AE47" s="22">
        <f>'USP-FOB'!AE17</f>
        <v>0</v>
      </c>
      <c r="AF47" s="22">
        <f>'USP-FOB'!AF17</f>
        <v>0</v>
      </c>
      <c r="AG47" s="22">
        <f>'USP-FOB'!AG17</f>
        <v>0</v>
      </c>
      <c r="AH47" s="22">
        <f>'USP-FOB'!AH17</f>
        <v>0</v>
      </c>
      <c r="AI47" s="22">
        <f>'USP-FOB'!AI17</f>
        <v>0</v>
      </c>
      <c r="AJ47" s="48"/>
      <c r="AK47" s="90"/>
      <c r="AL47" s="31"/>
      <c r="AM47" s="31"/>
      <c r="AN47" s="25"/>
      <c r="AO47" s="25"/>
      <c r="AP47" s="25"/>
      <c r="AQ47" s="25"/>
      <c r="AR47" s="26"/>
      <c r="AS47" s="24"/>
      <c r="AT47" s="24"/>
      <c r="AU47" s="24"/>
      <c r="AV47" s="24"/>
      <c r="AW47" s="24"/>
      <c r="AX47" s="24"/>
      <c r="AY47" s="24"/>
      <c r="AZ47" s="27">
        <f t="shared" si="44"/>
        <v>2</v>
      </c>
      <c r="BA47" s="28">
        <f t="shared" si="45"/>
        <v>0</v>
      </c>
      <c r="BB47" s="29">
        <f t="shared" si="46"/>
        <v>1</v>
      </c>
      <c r="BC47" s="29">
        <f t="shared" si="47"/>
        <v>1</v>
      </c>
      <c r="BD47" s="29">
        <f t="shared" si="48"/>
        <v>3</v>
      </c>
      <c r="BE47" s="29">
        <f t="shared" si="49"/>
        <v>4</v>
      </c>
      <c r="BF47" s="29">
        <f t="shared" si="50"/>
        <v>0</v>
      </c>
      <c r="BG47" s="29">
        <f t="shared" si="51"/>
        <v>4</v>
      </c>
      <c r="BH47" s="29">
        <f t="shared" si="52"/>
        <v>0</v>
      </c>
      <c r="BI47" s="29">
        <f t="shared" si="53"/>
        <v>0</v>
      </c>
      <c r="BJ47" s="29">
        <f t="shared" si="54"/>
        <v>0</v>
      </c>
      <c r="BK47" s="29">
        <f t="shared" si="55"/>
        <v>0</v>
      </c>
      <c r="BL47" s="29">
        <f t="shared" si="56"/>
        <v>0</v>
      </c>
      <c r="BM47" s="29">
        <f t="shared" si="57"/>
        <v>0</v>
      </c>
      <c r="BN47" s="29">
        <f t="shared" si="58"/>
        <v>0</v>
      </c>
      <c r="BO47" s="29">
        <f t="shared" si="59"/>
        <v>0</v>
      </c>
      <c r="BP47" s="29">
        <f t="shared" si="60"/>
        <v>0</v>
      </c>
      <c r="BQ47" s="29">
        <f t="shared" si="61"/>
        <v>0</v>
      </c>
      <c r="BR47" s="29">
        <f t="shared" si="62"/>
        <v>0</v>
      </c>
      <c r="BS47" s="29">
        <f t="shared" si="63"/>
        <v>0</v>
      </c>
      <c r="BT47" s="29">
        <f t="shared" si="64"/>
        <v>0</v>
      </c>
      <c r="BU47" s="30">
        <f t="shared" si="65"/>
        <v>0</v>
      </c>
      <c r="BV47" s="30">
        <f t="shared" si="66"/>
        <v>0</v>
      </c>
      <c r="BX47" s="28">
        <f t="shared" si="67"/>
        <v>260</v>
      </c>
      <c r="BY47" s="29">
        <f t="shared" si="68"/>
        <v>0</v>
      </c>
      <c r="BZ47" s="29">
        <f t="shared" si="69"/>
        <v>0</v>
      </c>
      <c r="CA47" s="29">
        <f t="shared" si="70"/>
        <v>0</v>
      </c>
      <c r="CB47" s="29">
        <f t="shared" si="71"/>
        <v>0</v>
      </c>
      <c r="CC47" s="30">
        <f t="shared" si="34"/>
        <v>260</v>
      </c>
      <c r="CD47" s="122">
        <f t="shared" si="6"/>
        <v>113.33333333333334</v>
      </c>
      <c r="CE47" s="22">
        <f t="shared" si="35"/>
        <v>3</v>
      </c>
      <c r="CF47" s="122">
        <f t="shared" si="7"/>
        <v>73.333333333333343</v>
      </c>
      <c r="CG47" s="22">
        <f t="shared" si="36"/>
        <v>4</v>
      </c>
      <c r="CH47" s="122">
        <f t="shared" si="8"/>
        <v>33.333333333333343</v>
      </c>
      <c r="CI47" s="22">
        <f t="shared" si="37"/>
        <v>5</v>
      </c>
      <c r="CK47" s="22">
        <f t="shared" si="72"/>
        <v>0.46404540505809488</v>
      </c>
      <c r="CM47" s="22">
        <f t="shared" si="73"/>
        <v>0</v>
      </c>
      <c r="CN47" s="22">
        <f t="shared" si="74"/>
        <v>0.56497175141242939</v>
      </c>
      <c r="CO47" s="22">
        <f t="shared" si="75"/>
        <v>0.55762081784386619</v>
      </c>
      <c r="CP47" s="22">
        <f t="shared" si="76"/>
        <v>0</v>
      </c>
      <c r="CQ47" s="22">
        <f t="shared" si="77"/>
        <v>0</v>
      </c>
      <c r="CR47" s="22">
        <f t="shared" si="78"/>
        <v>0</v>
      </c>
      <c r="CS47" s="22">
        <f t="shared" si="79"/>
        <v>0</v>
      </c>
      <c r="CT47" s="22">
        <f t="shared" si="80"/>
        <v>0</v>
      </c>
      <c r="CU47" s="22">
        <f t="shared" si="81"/>
        <v>0</v>
      </c>
      <c r="CV47" s="22">
        <f t="shared" si="82"/>
        <v>0</v>
      </c>
      <c r="CW47" s="22" t="e">
        <f t="shared" si="83"/>
        <v>#DIV/0!</v>
      </c>
      <c r="CX47" s="22" t="e">
        <f t="shared" si="84"/>
        <v>#DIV/0!</v>
      </c>
      <c r="CY47" s="22">
        <f t="shared" si="85"/>
        <v>0</v>
      </c>
      <c r="CZ47" s="22">
        <f t="shared" si="86"/>
        <v>0</v>
      </c>
      <c r="DA47" s="22">
        <f t="shared" si="87"/>
        <v>0</v>
      </c>
      <c r="DB47" s="22">
        <f t="shared" si="88"/>
        <v>0</v>
      </c>
      <c r="DC47" s="22">
        <f t="shared" si="89"/>
        <v>0</v>
      </c>
      <c r="DE47" s="22">
        <f t="shared" si="90"/>
        <v>0</v>
      </c>
      <c r="DF47" s="22">
        <f t="shared" si="91"/>
        <v>1</v>
      </c>
      <c r="DG47" s="22">
        <f t="shared" si="92"/>
        <v>1</v>
      </c>
      <c r="DH47" s="22">
        <f t="shared" si="93"/>
        <v>0</v>
      </c>
      <c r="DI47" s="22">
        <f t="shared" si="94"/>
        <v>0</v>
      </c>
      <c r="DJ47" s="22">
        <f t="shared" si="95"/>
        <v>0</v>
      </c>
      <c r="DK47" s="22">
        <f t="shared" si="96"/>
        <v>0</v>
      </c>
      <c r="DL47" s="22">
        <f t="shared" si="97"/>
        <v>0</v>
      </c>
      <c r="DM47" s="22">
        <f t="shared" si="98"/>
        <v>0</v>
      </c>
      <c r="DN47" s="22">
        <f t="shared" si="99"/>
        <v>0</v>
      </c>
      <c r="DO47" s="22">
        <f t="shared" si="100"/>
        <v>0</v>
      </c>
      <c r="DP47" s="22">
        <f t="shared" si="101"/>
        <v>0</v>
      </c>
      <c r="DQ47" s="22">
        <f t="shared" si="102"/>
        <v>0</v>
      </c>
    </row>
    <row r="48" spans="1:121" s="22" customFormat="1" ht="15.75" thickBot="1">
      <c r="A48" s="22" t="str">
        <f>'USP-FOB'!A18</f>
        <v>USP-FOB</v>
      </c>
      <c r="B48" s="22">
        <f>'USP-FOB'!B18</f>
        <v>16</v>
      </c>
      <c r="C48" s="22" t="str">
        <f>'USP-FOB'!C18</f>
        <v>Mariza Ribeiro Feniman</v>
      </c>
      <c r="D48" s="96" t="str">
        <f>'USP-FOB'!D18</f>
        <v>P</v>
      </c>
      <c r="E48" s="22">
        <f>'USP-FOB'!E18</f>
        <v>0</v>
      </c>
      <c r="F48" s="22">
        <f>'USP-FOB'!F18</f>
        <v>1</v>
      </c>
      <c r="G48" s="22">
        <f>'USP-FOB'!G18</f>
        <v>4</v>
      </c>
      <c r="H48" s="22">
        <f>'USP-FOB'!H18</f>
        <v>0</v>
      </c>
      <c r="I48" s="22">
        <f>'USP-FOB'!I18</f>
        <v>0</v>
      </c>
      <c r="J48" s="22">
        <f>'USP-FOB'!J18</f>
        <v>0</v>
      </c>
      <c r="K48" s="22">
        <f>'USP-FOB'!K18</f>
        <v>0</v>
      </c>
      <c r="L48" s="22">
        <f>'USP-FOB'!L18</f>
        <v>0</v>
      </c>
      <c r="M48" s="22">
        <f>'USP-FOB'!M18</f>
        <v>0</v>
      </c>
      <c r="N48" s="22">
        <f>'USP-FOB'!N18</f>
        <v>0</v>
      </c>
      <c r="O48" s="22">
        <f>'USP-FOB'!O18</f>
        <v>0</v>
      </c>
      <c r="P48" s="22">
        <f>'USP-FOB'!P18</f>
        <v>0</v>
      </c>
      <c r="Q48" s="22">
        <f>'USP-FOB'!Q18</f>
        <v>0</v>
      </c>
      <c r="R48" s="22">
        <f>'USP-FOB'!R18</f>
        <v>0</v>
      </c>
      <c r="S48" s="22">
        <f>'USP-FOB'!S18</f>
        <v>0</v>
      </c>
      <c r="T48" s="96" t="str">
        <f>'USP-FOB'!T18</f>
        <v>P</v>
      </c>
      <c r="U48" s="22">
        <f>'USP-FOB'!U18</f>
        <v>0</v>
      </c>
      <c r="V48" s="22">
        <f>'USP-FOB'!V18</f>
        <v>0</v>
      </c>
      <c r="W48" s="22">
        <f>'USP-FOB'!W18</f>
        <v>4</v>
      </c>
      <c r="X48" s="22">
        <f>'USP-FOB'!X18</f>
        <v>0</v>
      </c>
      <c r="Y48" s="22">
        <f>'USP-FOB'!Y18</f>
        <v>0</v>
      </c>
      <c r="Z48" s="22">
        <f>'USP-FOB'!Z18</f>
        <v>0</v>
      </c>
      <c r="AA48" s="22">
        <f>'USP-FOB'!AA18</f>
        <v>0</v>
      </c>
      <c r="AB48" s="22">
        <f>'USP-FOB'!AB18</f>
        <v>0</v>
      </c>
      <c r="AC48" s="22">
        <f>'USP-FOB'!AC18</f>
        <v>0</v>
      </c>
      <c r="AD48" s="22">
        <f>'USP-FOB'!AD18</f>
        <v>0</v>
      </c>
      <c r="AE48" s="22">
        <f>'USP-FOB'!AE18</f>
        <v>0</v>
      </c>
      <c r="AF48" s="22">
        <f>'USP-FOB'!AF18</f>
        <v>0</v>
      </c>
      <c r="AG48" s="22">
        <f>'USP-FOB'!AG18</f>
        <v>0</v>
      </c>
      <c r="AH48" s="22">
        <f>'USP-FOB'!AH18</f>
        <v>0</v>
      </c>
      <c r="AI48" s="22">
        <f>'USP-FOB'!AI18</f>
        <v>0</v>
      </c>
      <c r="AJ48" s="48"/>
      <c r="AK48" s="90"/>
      <c r="AL48" s="31"/>
      <c r="AM48" s="31"/>
      <c r="AN48" s="25"/>
      <c r="AO48" s="25"/>
      <c r="AP48" s="25"/>
      <c r="AQ48" s="25"/>
      <c r="AR48" s="26"/>
      <c r="AS48" s="24"/>
      <c r="AT48" s="24"/>
      <c r="AU48" s="24"/>
      <c r="AV48" s="24"/>
      <c r="AW48" s="24"/>
      <c r="AX48" s="24"/>
      <c r="AY48" s="24"/>
      <c r="AZ48" s="27">
        <f t="shared" si="44"/>
        <v>2</v>
      </c>
      <c r="BA48" s="28">
        <f t="shared" si="45"/>
        <v>0</v>
      </c>
      <c r="BB48" s="29">
        <f t="shared" si="46"/>
        <v>1</v>
      </c>
      <c r="BC48" s="29">
        <f t="shared" si="47"/>
        <v>1</v>
      </c>
      <c r="BD48" s="29">
        <f t="shared" si="48"/>
        <v>8</v>
      </c>
      <c r="BE48" s="29">
        <f t="shared" si="49"/>
        <v>9</v>
      </c>
      <c r="BF48" s="29">
        <f t="shared" si="50"/>
        <v>0</v>
      </c>
      <c r="BG48" s="29">
        <f t="shared" si="51"/>
        <v>9</v>
      </c>
      <c r="BH48" s="29">
        <f t="shared" si="52"/>
        <v>0</v>
      </c>
      <c r="BI48" s="29">
        <f t="shared" si="53"/>
        <v>0</v>
      </c>
      <c r="BJ48" s="29">
        <f t="shared" si="54"/>
        <v>0</v>
      </c>
      <c r="BK48" s="29">
        <f t="shared" si="55"/>
        <v>0</v>
      </c>
      <c r="BL48" s="29">
        <f t="shared" si="56"/>
        <v>0</v>
      </c>
      <c r="BM48" s="29">
        <f t="shared" si="57"/>
        <v>0</v>
      </c>
      <c r="BN48" s="29">
        <f t="shared" si="58"/>
        <v>0</v>
      </c>
      <c r="BO48" s="29">
        <f t="shared" si="59"/>
        <v>0</v>
      </c>
      <c r="BP48" s="29">
        <f t="shared" si="60"/>
        <v>0</v>
      </c>
      <c r="BQ48" s="29">
        <f t="shared" si="61"/>
        <v>0</v>
      </c>
      <c r="BR48" s="29">
        <f t="shared" si="62"/>
        <v>0</v>
      </c>
      <c r="BS48" s="29">
        <f t="shared" si="63"/>
        <v>0</v>
      </c>
      <c r="BT48" s="29">
        <f t="shared" si="64"/>
        <v>0</v>
      </c>
      <c r="BU48" s="30">
        <f t="shared" si="65"/>
        <v>0</v>
      </c>
      <c r="BV48" s="30">
        <f t="shared" si="66"/>
        <v>0</v>
      </c>
      <c r="BX48" s="28">
        <f t="shared" si="67"/>
        <v>560</v>
      </c>
      <c r="BY48" s="29">
        <f t="shared" si="68"/>
        <v>0</v>
      </c>
      <c r="BZ48" s="29">
        <f t="shared" si="69"/>
        <v>0</v>
      </c>
      <c r="CA48" s="29">
        <f t="shared" si="70"/>
        <v>0</v>
      </c>
      <c r="CB48" s="29">
        <f t="shared" si="71"/>
        <v>0</v>
      </c>
      <c r="CC48" s="30">
        <f t="shared" si="34"/>
        <v>560</v>
      </c>
      <c r="CD48" s="122">
        <f t="shared" si="6"/>
        <v>413.33333333333337</v>
      </c>
      <c r="CE48" s="22">
        <f t="shared" si="35"/>
        <v>3</v>
      </c>
      <c r="CF48" s="122">
        <f t="shared" si="7"/>
        <v>373.33333333333337</v>
      </c>
      <c r="CG48" s="22">
        <f t="shared" si="36"/>
        <v>4</v>
      </c>
      <c r="CH48" s="122">
        <f t="shared" si="8"/>
        <v>333.33333333333337</v>
      </c>
      <c r="CI48" s="22">
        <f t="shared" si="37"/>
        <v>5</v>
      </c>
      <c r="CK48" s="22">
        <f t="shared" si="72"/>
        <v>0.9994824108943583</v>
      </c>
      <c r="CM48" s="22">
        <f t="shared" si="73"/>
        <v>0</v>
      </c>
      <c r="CN48" s="22">
        <f t="shared" si="74"/>
        <v>0.56497175141242939</v>
      </c>
      <c r="CO48" s="22">
        <f t="shared" si="75"/>
        <v>1.4869888475836432</v>
      </c>
      <c r="CP48" s="22">
        <f t="shared" si="76"/>
        <v>0</v>
      </c>
      <c r="CQ48" s="22">
        <f t="shared" si="77"/>
        <v>0</v>
      </c>
      <c r="CR48" s="22">
        <f t="shared" si="78"/>
        <v>0</v>
      </c>
      <c r="CS48" s="22">
        <f t="shared" si="79"/>
        <v>0</v>
      </c>
      <c r="CT48" s="22">
        <f t="shared" si="80"/>
        <v>0</v>
      </c>
      <c r="CU48" s="22">
        <f t="shared" si="81"/>
        <v>0</v>
      </c>
      <c r="CV48" s="22">
        <f t="shared" si="82"/>
        <v>0</v>
      </c>
      <c r="CW48" s="22" t="e">
        <f t="shared" si="83"/>
        <v>#DIV/0!</v>
      </c>
      <c r="CX48" s="22" t="e">
        <f t="shared" si="84"/>
        <v>#DIV/0!</v>
      </c>
      <c r="CY48" s="22">
        <f t="shared" si="85"/>
        <v>0</v>
      </c>
      <c r="CZ48" s="22">
        <f t="shared" si="86"/>
        <v>0</v>
      </c>
      <c r="DA48" s="22">
        <f t="shared" si="87"/>
        <v>0</v>
      </c>
      <c r="DB48" s="22">
        <f t="shared" si="88"/>
        <v>0</v>
      </c>
      <c r="DC48" s="22">
        <f t="shared" si="89"/>
        <v>0</v>
      </c>
      <c r="DE48" s="22">
        <f t="shared" si="90"/>
        <v>0</v>
      </c>
      <c r="DF48" s="22">
        <f t="shared" si="91"/>
        <v>1</v>
      </c>
      <c r="DG48" s="22">
        <f t="shared" si="92"/>
        <v>1</v>
      </c>
      <c r="DH48" s="22">
        <f t="shared" si="93"/>
        <v>0</v>
      </c>
      <c r="DI48" s="22">
        <f t="shared" si="94"/>
        <v>0</v>
      </c>
      <c r="DJ48" s="22">
        <f t="shared" si="95"/>
        <v>0</v>
      </c>
      <c r="DK48" s="22">
        <f t="shared" si="96"/>
        <v>0</v>
      </c>
      <c r="DL48" s="22">
        <f t="shared" si="97"/>
        <v>0</v>
      </c>
      <c r="DM48" s="22">
        <f t="shared" si="98"/>
        <v>0</v>
      </c>
      <c r="DN48" s="22">
        <f t="shared" si="99"/>
        <v>0</v>
      </c>
      <c r="DO48" s="22">
        <f t="shared" si="100"/>
        <v>0</v>
      </c>
      <c r="DP48" s="22">
        <f t="shared" si="101"/>
        <v>0</v>
      </c>
      <c r="DQ48" s="22">
        <f t="shared" si="102"/>
        <v>0</v>
      </c>
    </row>
    <row r="49" spans="1:121" s="22" customFormat="1" ht="15.75" thickBot="1">
      <c r="A49" s="22" t="str">
        <f>'USP-FOB'!A19</f>
        <v>USP-FOB</v>
      </c>
      <c r="B49" s="22">
        <f>'USP-FOB'!B19</f>
        <v>17</v>
      </c>
      <c r="C49" s="22" t="str">
        <f>'USP-FOB'!C19</f>
        <v>Orozimbo Alves Costa Filho</v>
      </c>
      <c r="D49" s="96" t="str">
        <f>'USP-FOB'!D19</f>
        <v>P</v>
      </c>
      <c r="E49" s="22">
        <f>'USP-FOB'!E19</f>
        <v>0</v>
      </c>
      <c r="F49" s="22">
        <f>'USP-FOB'!F19</f>
        <v>1</v>
      </c>
      <c r="G49" s="22">
        <f>'USP-FOB'!G19</f>
        <v>2</v>
      </c>
      <c r="H49" s="22">
        <f>'USP-FOB'!H19</f>
        <v>0</v>
      </c>
      <c r="I49" s="22">
        <f>'USP-FOB'!I19</f>
        <v>0</v>
      </c>
      <c r="J49" s="22">
        <f>'USP-FOB'!J19</f>
        <v>0</v>
      </c>
      <c r="K49" s="22">
        <f>'USP-FOB'!K19</f>
        <v>0</v>
      </c>
      <c r="L49" s="22">
        <f>'USP-FOB'!L19</f>
        <v>0</v>
      </c>
      <c r="M49" s="22">
        <f>'USP-FOB'!M19</f>
        <v>0</v>
      </c>
      <c r="N49" s="22">
        <f>'USP-FOB'!N19</f>
        <v>0</v>
      </c>
      <c r="O49" s="22">
        <f>'USP-FOB'!O19</f>
        <v>0</v>
      </c>
      <c r="P49" s="22">
        <f>'USP-FOB'!P19</f>
        <v>0</v>
      </c>
      <c r="Q49" s="22">
        <f>'USP-FOB'!Q19</f>
        <v>0</v>
      </c>
      <c r="R49" s="22">
        <f>'USP-FOB'!R19</f>
        <v>0</v>
      </c>
      <c r="S49" s="22">
        <f>'USP-FOB'!S19</f>
        <v>0</v>
      </c>
      <c r="T49" s="96" t="str">
        <f>'USP-FOB'!T19</f>
        <v>P</v>
      </c>
      <c r="U49" s="22">
        <f>'USP-FOB'!U19</f>
        <v>0</v>
      </c>
      <c r="V49" s="22">
        <f>'USP-FOB'!V19</f>
        <v>0</v>
      </c>
      <c r="W49" s="22">
        <f>'USP-FOB'!W19</f>
        <v>1</v>
      </c>
      <c r="X49" s="22">
        <f>'USP-FOB'!X19</f>
        <v>0</v>
      </c>
      <c r="Y49" s="22">
        <f>'USP-FOB'!Y19</f>
        <v>0</v>
      </c>
      <c r="Z49" s="22">
        <f>'USP-FOB'!Z19</f>
        <v>0</v>
      </c>
      <c r="AA49" s="22">
        <f>'USP-FOB'!AA19</f>
        <v>0</v>
      </c>
      <c r="AB49" s="22">
        <f>'USP-FOB'!AB19</f>
        <v>0</v>
      </c>
      <c r="AC49" s="22">
        <f>'USP-FOB'!AC19</f>
        <v>0</v>
      </c>
      <c r="AD49" s="22">
        <f>'USP-FOB'!AD19</f>
        <v>0</v>
      </c>
      <c r="AE49" s="22">
        <f>'USP-FOB'!AE19</f>
        <v>0</v>
      </c>
      <c r="AF49" s="22">
        <f>'USP-FOB'!AF19</f>
        <v>0</v>
      </c>
      <c r="AG49" s="22">
        <f>'USP-FOB'!AG19</f>
        <v>2</v>
      </c>
      <c r="AH49" s="22">
        <f>'USP-FOB'!AH19</f>
        <v>0</v>
      </c>
      <c r="AI49" s="22">
        <f>'USP-FOB'!AI19</f>
        <v>0</v>
      </c>
      <c r="AJ49" s="48"/>
      <c r="AK49" s="90"/>
      <c r="AL49" s="31"/>
      <c r="AM49" s="31"/>
      <c r="AN49" s="25"/>
      <c r="AO49" s="25"/>
      <c r="AP49" s="25"/>
      <c r="AQ49" s="25"/>
      <c r="AR49" s="26"/>
      <c r="AS49" s="24"/>
      <c r="AT49" s="24"/>
      <c r="AU49" s="24"/>
      <c r="AV49" s="24"/>
      <c r="AW49" s="24"/>
      <c r="AX49" s="24"/>
      <c r="AY49" s="24"/>
      <c r="AZ49" s="27">
        <f t="shared" si="44"/>
        <v>2</v>
      </c>
      <c r="BA49" s="28">
        <f t="shared" si="45"/>
        <v>0</v>
      </c>
      <c r="BB49" s="29">
        <f t="shared" si="46"/>
        <v>1</v>
      </c>
      <c r="BC49" s="29">
        <f t="shared" si="47"/>
        <v>1</v>
      </c>
      <c r="BD49" s="29">
        <f t="shared" si="48"/>
        <v>3</v>
      </c>
      <c r="BE49" s="29">
        <f t="shared" si="49"/>
        <v>4</v>
      </c>
      <c r="BF49" s="29">
        <f t="shared" si="50"/>
        <v>0</v>
      </c>
      <c r="BG49" s="29">
        <f t="shared" si="51"/>
        <v>4</v>
      </c>
      <c r="BH49" s="29">
        <f t="shared" si="52"/>
        <v>0</v>
      </c>
      <c r="BI49" s="29">
        <f t="shared" si="53"/>
        <v>0</v>
      </c>
      <c r="BJ49" s="29">
        <f t="shared" si="54"/>
        <v>0</v>
      </c>
      <c r="BK49" s="29">
        <f t="shared" si="55"/>
        <v>0</v>
      </c>
      <c r="BL49" s="29">
        <f t="shared" si="56"/>
        <v>0</v>
      </c>
      <c r="BM49" s="29">
        <f t="shared" si="57"/>
        <v>0</v>
      </c>
      <c r="BN49" s="29">
        <f t="shared" si="58"/>
        <v>0</v>
      </c>
      <c r="BO49" s="29">
        <f t="shared" si="59"/>
        <v>0</v>
      </c>
      <c r="BP49" s="29">
        <f t="shared" si="60"/>
        <v>0</v>
      </c>
      <c r="BQ49" s="29">
        <f t="shared" si="61"/>
        <v>0</v>
      </c>
      <c r="BR49" s="29">
        <f t="shared" si="62"/>
        <v>2</v>
      </c>
      <c r="BS49" s="29">
        <f t="shared" si="63"/>
        <v>2</v>
      </c>
      <c r="BT49" s="29">
        <f t="shared" si="64"/>
        <v>0</v>
      </c>
      <c r="BU49" s="30">
        <f t="shared" si="65"/>
        <v>0</v>
      </c>
      <c r="BV49" s="30">
        <f t="shared" si="66"/>
        <v>0</v>
      </c>
      <c r="BX49" s="28">
        <f t="shared" si="67"/>
        <v>260</v>
      </c>
      <c r="BY49" s="29">
        <f t="shared" si="68"/>
        <v>0</v>
      </c>
      <c r="BZ49" s="29">
        <f t="shared" si="69"/>
        <v>0</v>
      </c>
      <c r="CA49" s="29">
        <f t="shared" si="70"/>
        <v>0</v>
      </c>
      <c r="CB49" s="29">
        <f t="shared" si="71"/>
        <v>100</v>
      </c>
      <c r="CC49" s="30">
        <f t="shared" si="34"/>
        <v>360</v>
      </c>
      <c r="CD49" s="122">
        <f t="shared" si="6"/>
        <v>213.33333333333334</v>
      </c>
      <c r="CE49" s="22">
        <f t="shared" si="35"/>
        <v>3</v>
      </c>
      <c r="CF49" s="122">
        <f t="shared" si="7"/>
        <v>173.33333333333334</v>
      </c>
      <c r="CG49" s="22">
        <f t="shared" si="36"/>
        <v>4</v>
      </c>
      <c r="CH49" s="122">
        <f t="shared" si="8"/>
        <v>133.33333333333334</v>
      </c>
      <c r="CI49" s="22">
        <f t="shared" si="37"/>
        <v>5</v>
      </c>
      <c r="CK49" s="22">
        <f t="shared" si="72"/>
        <v>0.64252440700351598</v>
      </c>
      <c r="CM49" s="22">
        <f t="shared" si="73"/>
        <v>0</v>
      </c>
      <c r="CN49" s="22">
        <f t="shared" si="74"/>
        <v>0.56497175141242939</v>
      </c>
      <c r="CO49" s="22">
        <f t="shared" si="75"/>
        <v>0.55762081784386619</v>
      </c>
      <c r="CP49" s="22">
        <f t="shared" si="76"/>
        <v>0</v>
      </c>
      <c r="CQ49" s="22">
        <f t="shared" si="77"/>
        <v>0</v>
      </c>
      <c r="CR49" s="22">
        <f t="shared" si="78"/>
        <v>0</v>
      </c>
      <c r="CS49" s="22">
        <f t="shared" si="79"/>
        <v>0</v>
      </c>
      <c r="CT49" s="22">
        <f t="shared" si="80"/>
        <v>0</v>
      </c>
      <c r="CU49" s="22">
        <f t="shared" si="81"/>
        <v>0</v>
      </c>
      <c r="CV49" s="22">
        <f t="shared" si="82"/>
        <v>0</v>
      </c>
      <c r="CW49" s="22" t="e">
        <f t="shared" si="83"/>
        <v>#DIV/0!</v>
      </c>
      <c r="CX49" s="22" t="e">
        <f t="shared" si="84"/>
        <v>#DIV/0!</v>
      </c>
      <c r="CY49" s="22">
        <f t="shared" si="85"/>
        <v>0</v>
      </c>
      <c r="CZ49" s="22">
        <f t="shared" si="86"/>
        <v>8</v>
      </c>
      <c r="DA49" s="22">
        <f t="shared" si="87"/>
        <v>0</v>
      </c>
      <c r="DB49" s="22">
        <f t="shared" si="88"/>
        <v>0</v>
      </c>
      <c r="DC49" s="22">
        <f t="shared" si="89"/>
        <v>0</v>
      </c>
      <c r="DE49" s="22">
        <f t="shared" si="90"/>
        <v>0</v>
      </c>
      <c r="DF49" s="22">
        <f t="shared" si="91"/>
        <v>1</v>
      </c>
      <c r="DG49" s="22">
        <f t="shared" si="92"/>
        <v>1</v>
      </c>
      <c r="DH49" s="22">
        <f t="shared" si="93"/>
        <v>0</v>
      </c>
      <c r="DI49" s="22">
        <f t="shared" si="94"/>
        <v>0</v>
      </c>
      <c r="DJ49" s="22">
        <f t="shared" si="95"/>
        <v>0</v>
      </c>
      <c r="DK49" s="22">
        <f t="shared" si="96"/>
        <v>0</v>
      </c>
      <c r="DL49" s="22">
        <f t="shared" si="97"/>
        <v>0</v>
      </c>
      <c r="DM49" s="22">
        <f t="shared" si="98"/>
        <v>0</v>
      </c>
      <c r="DN49" s="22">
        <f t="shared" si="99"/>
        <v>0</v>
      </c>
      <c r="DO49" s="22">
        <f t="shared" si="100"/>
        <v>0</v>
      </c>
      <c r="DP49" s="22">
        <f t="shared" si="101"/>
        <v>0</v>
      </c>
      <c r="DQ49" s="22">
        <f t="shared" si="102"/>
        <v>1</v>
      </c>
    </row>
    <row r="50" spans="1:121" s="22" customFormat="1" ht="15.75" thickBot="1">
      <c r="A50" s="22" t="str">
        <f>'USP-FOB'!A20</f>
        <v>USP-FOB</v>
      </c>
      <c r="B50" s="22">
        <f>'USP-FOB'!B20</f>
        <v>18</v>
      </c>
      <c r="C50" s="22" t="str">
        <f>'USP-FOB'!C20</f>
        <v>Patricia Abreu Pinheiro Crenitte</v>
      </c>
      <c r="D50" s="96" t="str">
        <f>'USP-FOB'!D20</f>
        <v>P</v>
      </c>
      <c r="E50" s="22">
        <f>'USP-FOB'!E20</f>
        <v>0</v>
      </c>
      <c r="F50" s="22">
        <f>'USP-FOB'!F20</f>
        <v>0</v>
      </c>
      <c r="G50" s="22">
        <f>'USP-FOB'!G20</f>
        <v>1</v>
      </c>
      <c r="H50" s="22">
        <f>'USP-FOB'!H20</f>
        <v>0</v>
      </c>
      <c r="I50" s="22">
        <f>'USP-FOB'!I20</f>
        <v>0</v>
      </c>
      <c r="J50" s="22">
        <f>'USP-FOB'!J20</f>
        <v>0</v>
      </c>
      <c r="K50" s="22">
        <f>'USP-FOB'!K20</f>
        <v>0</v>
      </c>
      <c r="L50" s="22">
        <f>'USP-FOB'!L20</f>
        <v>0</v>
      </c>
      <c r="M50" s="22">
        <f>'USP-FOB'!M20</f>
        <v>0</v>
      </c>
      <c r="N50" s="22">
        <f>'USP-FOB'!N20</f>
        <v>0</v>
      </c>
      <c r="O50" s="22">
        <f>'USP-FOB'!O20</f>
        <v>0</v>
      </c>
      <c r="P50" s="22">
        <f>'USP-FOB'!P20</f>
        <v>0</v>
      </c>
      <c r="Q50" s="22">
        <f>'USP-FOB'!Q20</f>
        <v>0</v>
      </c>
      <c r="R50" s="22">
        <f>'USP-FOB'!R20</f>
        <v>0</v>
      </c>
      <c r="S50" s="22">
        <f>'USP-FOB'!S20</f>
        <v>2</v>
      </c>
      <c r="T50" s="96" t="str">
        <f>'USP-FOB'!T20</f>
        <v>P</v>
      </c>
      <c r="U50" s="22">
        <f>'USP-FOB'!U20</f>
        <v>0</v>
      </c>
      <c r="V50" s="22">
        <f>'USP-FOB'!V20</f>
        <v>0</v>
      </c>
      <c r="W50" s="22">
        <f>'USP-FOB'!W20</f>
        <v>0</v>
      </c>
      <c r="X50" s="22">
        <f>'USP-FOB'!X20</f>
        <v>0</v>
      </c>
      <c r="Y50" s="22">
        <f>'USP-FOB'!Y20</f>
        <v>1</v>
      </c>
      <c r="Z50" s="22">
        <f>'USP-FOB'!Z20</f>
        <v>0</v>
      </c>
      <c r="AA50" s="22">
        <f>'USP-FOB'!AA20</f>
        <v>0</v>
      </c>
      <c r="AB50" s="22">
        <f>'USP-FOB'!AB20</f>
        <v>0</v>
      </c>
      <c r="AC50" s="22">
        <f>'USP-FOB'!AC20</f>
        <v>0</v>
      </c>
      <c r="AD50" s="22">
        <f>'USP-FOB'!AD20</f>
        <v>0</v>
      </c>
      <c r="AE50" s="22">
        <f>'USP-FOB'!AE20</f>
        <v>0</v>
      </c>
      <c r="AF50" s="22">
        <f>'USP-FOB'!AF20</f>
        <v>0</v>
      </c>
      <c r="AG50" s="22">
        <f>'USP-FOB'!AG20</f>
        <v>0</v>
      </c>
      <c r="AH50" s="22">
        <f>'USP-FOB'!AH20</f>
        <v>0</v>
      </c>
      <c r="AI50" s="22">
        <f>'USP-FOB'!AI20</f>
        <v>0</v>
      </c>
      <c r="AJ50" s="48"/>
      <c r="AK50" s="90"/>
      <c r="AL50" s="31"/>
      <c r="AM50" s="31"/>
      <c r="AN50" s="25"/>
      <c r="AO50" s="25"/>
      <c r="AP50" s="25"/>
      <c r="AQ50" s="25"/>
      <c r="AR50" s="26"/>
      <c r="AS50" s="24"/>
      <c r="AT50" s="24"/>
      <c r="AU50" s="24"/>
      <c r="AV50" s="24"/>
      <c r="AW50" s="24"/>
      <c r="AX50" s="24"/>
      <c r="AY50" s="24"/>
      <c r="AZ50" s="27">
        <f t="shared" si="44"/>
        <v>2</v>
      </c>
      <c r="BA50" s="28">
        <f t="shared" si="45"/>
        <v>0</v>
      </c>
      <c r="BB50" s="29">
        <f t="shared" si="46"/>
        <v>0</v>
      </c>
      <c r="BC50" s="29">
        <f t="shared" si="47"/>
        <v>0</v>
      </c>
      <c r="BD50" s="29">
        <f t="shared" si="48"/>
        <v>1</v>
      </c>
      <c r="BE50" s="29">
        <f t="shared" si="49"/>
        <v>1</v>
      </c>
      <c r="BF50" s="29">
        <f t="shared" si="50"/>
        <v>0</v>
      </c>
      <c r="BG50" s="29">
        <f t="shared" si="51"/>
        <v>1</v>
      </c>
      <c r="BH50" s="29">
        <f t="shared" si="52"/>
        <v>1</v>
      </c>
      <c r="BI50" s="29">
        <f t="shared" si="53"/>
        <v>0</v>
      </c>
      <c r="BJ50" s="29">
        <f t="shared" si="54"/>
        <v>0</v>
      </c>
      <c r="BK50" s="29">
        <f t="shared" si="55"/>
        <v>0</v>
      </c>
      <c r="BL50" s="29">
        <f t="shared" si="56"/>
        <v>0</v>
      </c>
      <c r="BM50" s="29">
        <f t="shared" si="57"/>
        <v>0</v>
      </c>
      <c r="BN50" s="29">
        <f t="shared" si="58"/>
        <v>0</v>
      </c>
      <c r="BO50" s="29">
        <f t="shared" si="59"/>
        <v>0</v>
      </c>
      <c r="BP50" s="29">
        <f t="shared" si="60"/>
        <v>0</v>
      </c>
      <c r="BQ50" s="29">
        <f t="shared" si="61"/>
        <v>0</v>
      </c>
      <c r="BR50" s="29">
        <f t="shared" si="62"/>
        <v>0</v>
      </c>
      <c r="BS50" s="29">
        <f t="shared" si="63"/>
        <v>0</v>
      </c>
      <c r="BT50" s="29">
        <f t="shared" si="64"/>
        <v>0</v>
      </c>
      <c r="BU50" s="30">
        <f t="shared" si="65"/>
        <v>2</v>
      </c>
      <c r="BV50" s="30">
        <f t="shared" si="66"/>
        <v>2</v>
      </c>
      <c r="BX50" s="28">
        <f t="shared" si="67"/>
        <v>80</v>
      </c>
      <c r="BY50" s="29">
        <f t="shared" si="68"/>
        <v>0</v>
      </c>
      <c r="BZ50" s="29">
        <f t="shared" si="69"/>
        <v>0</v>
      </c>
      <c r="CA50" s="29">
        <f t="shared" si="70"/>
        <v>0</v>
      </c>
      <c r="CB50" s="29">
        <f t="shared" si="71"/>
        <v>20</v>
      </c>
      <c r="CC50" s="30">
        <f t="shared" si="34"/>
        <v>100</v>
      </c>
      <c r="CD50" s="122">
        <f t="shared" si="6"/>
        <v>-46.666666666666657</v>
      </c>
      <c r="CE50" s="22" t="str">
        <f t="shared" si="35"/>
        <v>NAO</v>
      </c>
      <c r="CF50" s="122">
        <f t="shared" si="7"/>
        <v>-86.666666666666657</v>
      </c>
      <c r="CG50" s="22" t="str">
        <f t="shared" si="36"/>
        <v>NAO</v>
      </c>
      <c r="CH50" s="122">
        <f t="shared" si="8"/>
        <v>-126.66666666666666</v>
      </c>
      <c r="CI50" s="22" t="str">
        <f t="shared" si="37"/>
        <v>NAO</v>
      </c>
      <c r="CK50" s="22">
        <f t="shared" si="72"/>
        <v>0.17847900194542113</v>
      </c>
      <c r="CM50" s="22">
        <f t="shared" si="73"/>
        <v>0</v>
      </c>
      <c r="CN50" s="22">
        <f t="shared" si="74"/>
        <v>0</v>
      </c>
      <c r="CO50" s="22">
        <f t="shared" si="75"/>
        <v>0.18587360594795541</v>
      </c>
      <c r="CP50" s="22">
        <f t="shared" si="76"/>
        <v>0</v>
      </c>
      <c r="CQ50" s="22">
        <f t="shared" si="77"/>
        <v>5</v>
      </c>
      <c r="CR50" s="22">
        <f t="shared" si="78"/>
        <v>0</v>
      </c>
      <c r="CS50" s="22">
        <f t="shared" si="79"/>
        <v>0</v>
      </c>
      <c r="CT50" s="22">
        <f t="shared" si="80"/>
        <v>0</v>
      </c>
      <c r="CU50" s="22">
        <f t="shared" si="81"/>
        <v>0</v>
      </c>
      <c r="CV50" s="22">
        <f t="shared" si="82"/>
        <v>0</v>
      </c>
      <c r="CW50" s="22" t="e">
        <f t="shared" si="83"/>
        <v>#DIV/0!</v>
      </c>
      <c r="CX50" s="22" t="e">
        <f t="shared" si="84"/>
        <v>#DIV/0!</v>
      </c>
      <c r="CY50" s="22">
        <f t="shared" si="85"/>
        <v>0</v>
      </c>
      <c r="CZ50" s="22">
        <f t="shared" si="86"/>
        <v>0</v>
      </c>
      <c r="DA50" s="22">
        <f t="shared" si="87"/>
        <v>0</v>
      </c>
      <c r="DB50" s="22">
        <f t="shared" si="88"/>
        <v>10.309278350515465</v>
      </c>
      <c r="DC50" s="22">
        <f t="shared" si="89"/>
        <v>10.309278350515465</v>
      </c>
      <c r="DE50" s="22">
        <f t="shared" si="90"/>
        <v>0</v>
      </c>
      <c r="DF50" s="22">
        <f t="shared" si="91"/>
        <v>0</v>
      </c>
      <c r="DG50" s="22">
        <f t="shared" si="92"/>
        <v>1</v>
      </c>
      <c r="DH50" s="22">
        <f t="shared" si="93"/>
        <v>0</v>
      </c>
      <c r="DI50" s="22">
        <f t="shared" si="94"/>
        <v>1</v>
      </c>
      <c r="DJ50" s="22">
        <f t="shared" si="95"/>
        <v>0</v>
      </c>
      <c r="DK50" s="22">
        <f t="shared" si="96"/>
        <v>0</v>
      </c>
      <c r="DL50" s="22">
        <f t="shared" si="97"/>
        <v>0</v>
      </c>
      <c r="DM50" s="22">
        <f t="shared" si="98"/>
        <v>0</v>
      </c>
      <c r="DN50" s="22">
        <f t="shared" si="99"/>
        <v>0</v>
      </c>
      <c r="DO50" s="22">
        <f t="shared" si="100"/>
        <v>0</v>
      </c>
      <c r="DP50" s="22">
        <f t="shared" si="101"/>
        <v>0</v>
      </c>
      <c r="DQ50" s="22">
        <f t="shared" si="102"/>
        <v>0</v>
      </c>
    </row>
    <row r="51" spans="1:121" s="22" customFormat="1" ht="15.75" thickBot="1">
      <c r="A51" s="22" t="str">
        <f>'USP-FOB'!A21</f>
        <v>USP-FOB</v>
      </c>
      <c r="B51" s="22">
        <f>'USP-FOB'!B21</f>
        <v>19</v>
      </c>
      <c r="C51" s="22" t="str">
        <f>'USP-FOB'!C21</f>
        <v>Simone Aparecida Lopes-Herrera</v>
      </c>
      <c r="D51" s="96" t="str">
        <f>'USP-FOB'!D21</f>
        <v>P</v>
      </c>
      <c r="E51" s="22">
        <f>'USP-FOB'!E21</f>
        <v>0</v>
      </c>
      <c r="F51" s="22">
        <f>'USP-FOB'!F21</f>
        <v>1</v>
      </c>
      <c r="G51" s="22">
        <f>'USP-FOB'!G21</f>
        <v>0</v>
      </c>
      <c r="H51" s="22">
        <f>'USP-FOB'!H21</f>
        <v>0</v>
      </c>
      <c r="I51" s="22">
        <f>'USP-FOB'!I21</f>
        <v>0</v>
      </c>
      <c r="J51" s="22">
        <f>'USP-FOB'!J21</f>
        <v>0</v>
      </c>
      <c r="K51" s="22">
        <f>'USP-FOB'!K21</f>
        <v>0</v>
      </c>
      <c r="L51" s="22">
        <f>'USP-FOB'!L21</f>
        <v>0</v>
      </c>
      <c r="M51" s="22">
        <f>'USP-FOB'!M21</f>
        <v>0</v>
      </c>
      <c r="N51" s="22">
        <f>'USP-FOB'!N21</f>
        <v>0</v>
      </c>
      <c r="O51" s="22">
        <f>'USP-FOB'!O21</f>
        <v>0</v>
      </c>
      <c r="P51" s="22">
        <f>'USP-FOB'!P21</f>
        <v>0</v>
      </c>
      <c r="Q51" s="22">
        <f>'USP-FOB'!Q21</f>
        <v>0</v>
      </c>
      <c r="R51" s="22">
        <f>'USP-FOB'!R21</f>
        <v>0</v>
      </c>
      <c r="S51" s="22">
        <f>'USP-FOB'!S21</f>
        <v>0</v>
      </c>
      <c r="T51" s="96" t="str">
        <f>'USP-FOB'!T21</f>
        <v>P</v>
      </c>
      <c r="U51" s="22">
        <f>'USP-FOB'!U21</f>
        <v>0</v>
      </c>
      <c r="V51" s="22">
        <f>'USP-FOB'!V21</f>
        <v>0</v>
      </c>
      <c r="W51" s="22">
        <f>'USP-FOB'!W21</f>
        <v>1</v>
      </c>
      <c r="X51" s="22">
        <f>'USP-FOB'!X21</f>
        <v>0</v>
      </c>
      <c r="Y51" s="22">
        <f>'USP-FOB'!Y21</f>
        <v>0</v>
      </c>
      <c r="Z51" s="22">
        <f>'USP-FOB'!Z21</f>
        <v>0</v>
      </c>
      <c r="AA51" s="22">
        <f>'USP-FOB'!AA21</f>
        <v>0</v>
      </c>
      <c r="AB51" s="22">
        <f>'USP-FOB'!AB21</f>
        <v>0</v>
      </c>
      <c r="AC51" s="22">
        <f>'USP-FOB'!AC21</f>
        <v>0</v>
      </c>
      <c r="AD51" s="22">
        <f>'USP-FOB'!AD21</f>
        <v>0</v>
      </c>
      <c r="AE51" s="22">
        <f>'USP-FOB'!AE21</f>
        <v>0</v>
      </c>
      <c r="AF51" s="22">
        <f>'USP-FOB'!AF21</f>
        <v>0</v>
      </c>
      <c r="AG51" s="22">
        <f>'USP-FOB'!AG21</f>
        <v>2</v>
      </c>
      <c r="AH51" s="22">
        <f>'USP-FOB'!AH21</f>
        <v>0</v>
      </c>
      <c r="AI51" s="22">
        <f>'USP-FOB'!AI21</f>
        <v>0</v>
      </c>
      <c r="AJ51" s="48"/>
      <c r="AK51" s="90"/>
      <c r="AL51" s="31"/>
      <c r="AM51" s="31"/>
      <c r="AN51" s="25"/>
      <c r="AO51" s="25"/>
      <c r="AP51" s="25"/>
      <c r="AQ51" s="25"/>
      <c r="AR51" s="26"/>
      <c r="AS51" s="24"/>
      <c r="AT51" s="24"/>
      <c r="AU51" s="24"/>
      <c r="AV51" s="24"/>
      <c r="AW51" s="24"/>
      <c r="AX51" s="24"/>
      <c r="AY51" s="24"/>
      <c r="AZ51" s="27">
        <f t="shared" si="44"/>
        <v>2</v>
      </c>
      <c r="BA51" s="28">
        <f t="shared" si="45"/>
        <v>0</v>
      </c>
      <c r="BB51" s="29">
        <f t="shared" si="46"/>
        <v>1</v>
      </c>
      <c r="BC51" s="29">
        <f t="shared" si="47"/>
        <v>1</v>
      </c>
      <c r="BD51" s="29">
        <f t="shared" si="48"/>
        <v>1</v>
      </c>
      <c r="BE51" s="29">
        <f t="shared" si="49"/>
        <v>2</v>
      </c>
      <c r="BF51" s="29">
        <f t="shared" si="50"/>
        <v>0</v>
      </c>
      <c r="BG51" s="29">
        <f t="shared" si="51"/>
        <v>2</v>
      </c>
      <c r="BH51" s="29">
        <f t="shared" si="52"/>
        <v>0</v>
      </c>
      <c r="BI51" s="29">
        <f t="shared" si="53"/>
        <v>0</v>
      </c>
      <c r="BJ51" s="29">
        <f t="shared" si="54"/>
        <v>0</v>
      </c>
      <c r="BK51" s="29">
        <f t="shared" si="55"/>
        <v>0</v>
      </c>
      <c r="BL51" s="29">
        <f t="shared" si="56"/>
        <v>0</v>
      </c>
      <c r="BM51" s="29">
        <f t="shared" si="57"/>
        <v>0</v>
      </c>
      <c r="BN51" s="29">
        <f t="shared" si="58"/>
        <v>0</v>
      </c>
      <c r="BO51" s="29">
        <f t="shared" si="59"/>
        <v>0</v>
      </c>
      <c r="BP51" s="29">
        <f t="shared" si="60"/>
        <v>0</v>
      </c>
      <c r="BQ51" s="29">
        <f t="shared" si="61"/>
        <v>0</v>
      </c>
      <c r="BR51" s="29">
        <f t="shared" si="62"/>
        <v>2</v>
      </c>
      <c r="BS51" s="29">
        <f t="shared" si="63"/>
        <v>2</v>
      </c>
      <c r="BT51" s="29">
        <f t="shared" si="64"/>
        <v>0</v>
      </c>
      <c r="BU51" s="30">
        <f t="shared" si="65"/>
        <v>0</v>
      </c>
      <c r="BV51" s="30">
        <f t="shared" si="66"/>
        <v>0</v>
      </c>
      <c r="BX51" s="28">
        <f t="shared" si="67"/>
        <v>140</v>
      </c>
      <c r="BY51" s="29">
        <f t="shared" si="68"/>
        <v>0</v>
      </c>
      <c r="BZ51" s="29">
        <f t="shared" si="69"/>
        <v>0</v>
      </c>
      <c r="CA51" s="29">
        <f t="shared" si="70"/>
        <v>0</v>
      </c>
      <c r="CB51" s="29">
        <f t="shared" si="71"/>
        <v>100</v>
      </c>
      <c r="CC51" s="30">
        <f t="shared" si="34"/>
        <v>240</v>
      </c>
      <c r="CD51" s="122">
        <f t="shared" si="6"/>
        <v>93.333333333333343</v>
      </c>
      <c r="CE51" s="22">
        <f t="shared" si="35"/>
        <v>3</v>
      </c>
      <c r="CF51" s="122">
        <f t="shared" si="7"/>
        <v>53.333333333333343</v>
      </c>
      <c r="CG51" s="22">
        <f t="shared" si="36"/>
        <v>4</v>
      </c>
      <c r="CH51" s="122">
        <f t="shared" si="8"/>
        <v>13.333333333333343</v>
      </c>
      <c r="CI51" s="22">
        <f t="shared" si="37"/>
        <v>5</v>
      </c>
      <c r="CK51" s="22">
        <f t="shared" si="72"/>
        <v>0.42834960466901068</v>
      </c>
      <c r="CM51" s="22">
        <f t="shared" si="73"/>
        <v>0</v>
      </c>
      <c r="CN51" s="22">
        <f t="shared" si="74"/>
        <v>0.56497175141242939</v>
      </c>
      <c r="CO51" s="22">
        <f t="shared" si="75"/>
        <v>0.18587360594795541</v>
      </c>
      <c r="CP51" s="22">
        <f t="shared" si="76"/>
        <v>0</v>
      </c>
      <c r="CQ51" s="22">
        <f t="shared" si="77"/>
        <v>0</v>
      </c>
      <c r="CR51" s="22">
        <f t="shared" si="78"/>
        <v>0</v>
      </c>
      <c r="CS51" s="22">
        <f t="shared" si="79"/>
        <v>0</v>
      </c>
      <c r="CT51" s="22">
        <f t="shared" si="80"/>
        <v>0</v>
      </c>
      <c r="CU51" s="22">
        <f t="shared" si="81"/>
        <v>0</v>
      </c>
      <c r="CV51" s="22">
        <f t="shared" si="82"/>
        <v>0</v>
      </c>
      <c r="CW51" s="22" t="e">
        <f t="shared" si="83"/>
        <v>#DIV/0!</v>
      </c>
      <c r="CX51" s="22" t="e">
        <f t="shared" si="84"/>
        <v>#DIV/0!</v>
      </c>
      <c r="CY51" s="22">
        <f t="shared" si="85"/>
        <v>0</v>
      </c>
      <c r="CZ51" s="22">
        <f t="shared" si="86"/>
        <v>8</v>
      </c>
      <c r="DA51" s="22">
        <f t="shared" si="87"/>
        <v>0</v>
      </c>
      <c r="DB51" s="22">
        <f t="shared" si="88"/>
        <v>0</v>
      </c>
      <c r="DC51" s="22">
        <f t="shared" si="89"/>
        <v>0</v>
      </c>
      <c r="DE51" s="22">
        <f t="shared" si="90"/>
        <v>0</v>
      </c>
      <c r="DF51" s="22">
        <f t="shared" si="91"/>
        <v>1</v>
      </c>
      <c r="DG51" s="22">
        <f t="shared" si="92"/>
        <v>1</v>
      </c>
      <c r="DH51" s="22">
        <f t="shared" si="93"/>
        <v>0</v>
      </c>
      <c r="DI51" s="22">
        <f t="shared" si="94"/>
        <v>0</v>
      </c>
      <c r="DJ51" s="22">
        <f t="shared" si="95"/>
        <v>0</v>
      </c>
      <c r="DK51" s="22">
        <f t="shared" si="96"/>
        <v>0</v>
      </c>
      <c r="DL51" s="22">
        <f t="shared" si="97"/>
        <v>0</v>
      </c>
      <c r="DM51" s="22">
        <f t="shared" si="98"/>
        <v>0</v>
      </c>
      <c r="DN51" s="22">
        <f t="shared" si="99"/>
        <v>0</v>
      </c>
      <c r="DO51" s="22">
        <f t="shared" si="100"/>
        <v>0</v>
      </c>
      <c r="DP51" s="22">
        <f t="shared" si="101"/>
        <v>0</v>
      </c>
      <c r="DQ51" s="22">
        <f t="shared" si="102"/>
        <v>1</v>
      </c>
    </row>
    <row r="52" spans="1:121" s="22" customFormat="1" ht="15.75" thickBot="1">
      <c r="A52" s="22" t="str">
        <f>'USP-FOB'!A22</f>
        <v>USP-FOB</v>
      </c>
      <c r="B52" s="22">
        <f>'USP-FOB'!B22</f>
        <v>20</v>
      </c>
      <c r="C52" s="22" t="str">
        <f>'USP-FOB'!C22</f>
        <v>Simone Rocha de Vasconcellos Hage</v>
      </c>
      <c r="D52" s="96" t="str">
        <f>'USP-FOB'!D22</f>
        <v>P</v>
      </c>
      <c r="E52" s="22">
        <f>'USP-FOB'!E22</f>
        <v>0</v>
      </c>
      <c r="F52" s="22">
        <f>'USP-FOB'!F22</f>
        <v>3</v>
      </c>
      <c r="G52" s="22">
        <f>'USP-FOB'!G22</f>
        <v>3</v>
      </c>
      <c r="H52" s="22">
        <f>'USP-FOB'!H22</f>
        <v>0</v>
      </c>
      <c r="I52" s="22">
        <f>'USP-FOB'!I22</f>
        <v>0</v>
      </c>
      <c r="J52" s="22">
        <f>'USP-FOB'!J22</f>
        <v>0</v>
      </c>
      <c r="K52" s="22">
        <f>'USP-FOB'!K22</f>
        <v>0</v>
      </c>
      <c r="L52" s="22">
        <f>'USP-FOB'!L22</f>
        <v>0</v>
      </c>
      <c r="M52" s="22">
        <f>'USP-FOB'!M22</f>
        <v>0</v>
      </c>
      <c r="N52" s="22">
        <f>'USP-FOB'!N22</f>
        <v>0</v>
      </c>
      <c r="O52" s="22">
        <f>'USP-FOB'!O22</f>
        <v>0</v>
      </c>
      <c r="P52" s="22">
        <f>'USP-FOB'!P22</f>
        <v>0</v>
      </c>
      <c r="Q52" s="22">
        <f>'USP-FOB'!Q22</f>
        <v>0</v>
      </c>
      <c r="R52" s="22">
        <f>'USP-FOB'!R22</f>
        <v>0</v>
      </c>
      <c r="S52" s="22">
        <f>'USP-FOB'!S22</f>
        <v>0</v>
      </c>
      <c r="T52" s="96" t="str">
        <f>'USP-FOB'!T22</f>
        <v>P</v>
      </c>
      <c r="U52" s="22">
        <f>'USP-FOB'!U22</f>
        <v>0</v>
      </c>
      <c r="V52" s="22">
        <f>'USP-FOB'!V22</f>
        <v>1</v>
      </c>
      <c r="W52" s="22">
        <f>'USP-FOB'!W22</f>
        <v>1</v>
      </c>
      <c r="X52" s="22">
        <f>'USP-FOB'!X22</f>
        <v>0</v>
      </c>
      <c r="Y52" s="22">
        <f>'USP-FOB'!Y22</f>
        <v>0</v>
      </c>
      <c r="Z52" s="22">
        <f>'USP-FOB'!Z22</f>
        <v>0</v>
      </c>
      <c r="AA52" s="22">
        <f>'USP-FOB'!AA22</f>
        <v>0</v>
      </c>
      <c r="AB52" s="22">
        <f>'USP-FOB'!AB22</f>
        <v>0</v>
      </c>
      <c r="AC52" s="22">
        <f>'USP-FOB'!AC22</f>
        <v>0</v>
      </c>
      <c r="AD52" s="22">
        <f>'USP-FOB'!AD22</f>
        <v>0</v>
      </c>
      <c r="AE52" s="22">
        <f>'USP-FOB'!AE22</f>
        <v>0</v>
      </c>
      <c r="AF52" s="22">
        <f>'USP-FOB'!AF22</f>
        <v>0</v>
      </c>
      <c r="AG52" s="22">
        <f>'USP-FOB'!AG22</f>
        <v>1</v>
      </c>
      <c r="AH52" s="22">
        <f>'USP-FOB'!AH22</f>
        <v>0</v>
      </c>
      <c r="AI52" s="22">
        <f>'USP-FOB'!AI22</f>
        <v>0</v>
      </c>
      <c r="AJ52" s="48"/>
      <c r="AK52" s="90"/>
      <c r="AL52" s="31"/>
      <c r="AM52" s="31"/>
      <c r="AN52" s="25"/>
      <c r="AO52" s="25"/>
      <c r="AP52" s="25"/>
      <c r="AQ52" s="25"/>
      <c r="AR52" s="26"/>
      <c r="AS52" s="24"/>
      <c r="AT52" s="24"/>
      <c r="AU52" s="24"/>
      <c r="AV52" s="24"/>
      <c r="AW52" s="24"/>
      <c r="AX52" s="24"/>
      <c r="AY52" s="24"/>
      <c r="AZ52" s="27">
        <f t="shared" si="44"/>
        <v>2</v>
      </c>
      <c r="BA52" s="28">
        <f t="shared" si="45"/>
        <v>0</v>
      </c>
      <c r="BB52" s="29">
        <f t="shared" si="46"/>
        <v>4</v>
      </c>
      <c r="BC52" s="29">
        <f t="shared" si="47"/>
        <v>4</v>
      </c>
      <c r="BD52" s="29">
        <f t="shared" si="48"/>
        <v>4</v>
      </c>
      <c r="BE52" s="29">
        <f t="shared" si="49"/>
        <v>8</v>
      </c>
      <c r="BF52" s="29">
        <f t="shared" si="50"/>
        <v>0</v>
      </c>
      <c r="BG52" s="29">
        <f t="shared" si="51"/>
        <v>8</v>
      </c>
      <c r="BH52" s="29">
        <f t="shared" si="52"/>
        <v>0</v>
      </c>
      <c r="BI52" s="29">
        <f t="shared" si="53"/>
        <v>0</v>
      </c>
      <c r="BJ52" s="29">
        <f t="shared" si="54"/>
        <v>0</v>
      </c>
      <c r="BK52" s="29">
        <f t="shared" si="55"/>
        <v>0</v>
      </c>
      <c r="BL52" s="29">
        <f t="shared" si="56"/>
        <v>0</v>
      </c>
      <c r="BM52" s="29">
        <f t="shared" si="57"/>
        <v>0</v>
      </c>
      <c r="BN52" s="29">
        <f t="shared" si="58"/>
        <v>0</v>
      </c>
      <c r="BO52" s="29">
        <f t="shared" si="59"/>
        <v>0</v>
      </c>
      <c r="BP52" s="29">
        <f t="shared" si="60"/>
        <v>0</v>
      </c>
      <c r="BQ52" s="29">
        <f t="shared" si="61"/>
        <v>0</v>
      </c>
      <c r="BR52" s="29">
        <f t="shared" si="62"/>
        <v>1</v>
      </c>
      <c r="BS52" s="29">
        <f t="shared" si="63"/>
        <v>1</v>
      </c>
      <c r="BT52" s="29">
        <f t="shared" si="64"/>
        <v>0</v>
      </c>
      <c r="BU52" s="30">
        <f t="shared" si="65"/>
        <v>0</v>
      </c>
      <c r="BV52" s="30">
        <f t="shared" si="66"/>
        <v>0</v>
      </c>
      <c r="BX52" s="28">
        <f t="shared" si="67"/>
        <v>560</v>
      </c>
      <c r="BY52" s="29">
        <f t="shared" si="68"/>
        <v>0</v>
      </c>
      <c r="BZ52" s="29">
        <f t="shared" si="69"/>
        <v>0</v>
      </c>
      <c r="CA52" s="29">
        <f t="shared" si="70"/>
        <v>0</v>
      </c>
      <c r="CB52" s="29">
        <f t="shared" si="71"/>
        <v>50</v>
      </c>
      <c r="CC52" s="30">
        <f t="shared" si="34"/>
        <v>610</v>
      </c>
      <c r="CD52" s="122">
        <f t="shared" si="6"/>
        <v>463.33333333333337</v>
      </c>
      <c r="CE52" s="22">
        <f t="shared" si="35"/>
        <v>3</v>
      </c>
      <c r="CF52" s="122">
        <f t="shared" si="7"/>
        <v>423.33333333333337</v>
      </c>
      <c r="CG52" s="22">
        <f t="shared" si="36"/>
        <v>4</v>
      </c>
      <c r="CH52" s="122">
        <f t="shared" si="8"/>
        <v>383.33333333333337</v>
      </c>
      <c r="CI52" s="22">
        <f t="shared" si="37"/>
        <v>5</v>
      </c>
      <c r="CK52" s="22">
        <f t="shared" si="72"/>
        <v>1.0887219118670688</v>
      </c>
      <c r="CM52" s="22">
        <f t="shared" si="73"/>
        <v>0</v>
      </c>
      <c r="CN52" s="22">
        <f t="shared" si="74"/>
        <v>2.2598870056497176</v>
      </c>
      <c r="CO52" s="22">
        <f t="shared" si="75"/>
        <v>0.74349442379182162</v>
      </c>
      <c r="CP52" s="22">
        <f t="shared" si="76"/>
        <v>0</v>
      </c>
      <c r="CQ52" s="22">
        <f t="shared" si="77"/>
        <v>0</v>
      </c>
      <c r="CR52" s="22">
        <f t="shared" si="78"/>
        <v>0</v>
      </c>
      <c r="CS52" s="22">
        <f t="shared" si="79"/>
        <v>0</v>
      </c>
      <c r="CT52" s="22">
        <f t="shared" si="80"/>
        <v>0</v>
      </c>
      <c r="CU52" s="22">
        <f t="shared" si="81"/>
        <v>0</v>
      </c>
      <c r="CV52" s="22">
        <f t="shared" si="82"/>
        <v>0</v>
      </c>
      <c r="CW52" s="22" t="e">
        <f t="shared" si="83"/>
        <v>#DIV/0!</v>
      </c>
      <c r="CX52" s="22" t="e">
        <f t="shared" si="84"/>
        <v>#DIV/0!</v>
      </c>
      <c r="CY52" s="22">
        <f t="shared" si="85"/>
        <v>0</v>
      </c>
      <c r="CZ52" s="22">
        <f t="shared" si="86"/>
        <v>4</v>
      </c>
      <c r="DA52" s="22">
        <f t="shared" si="87"/>
        <v>0</v>
      </c>
      <c r="DB52" s="22">
        <f t="shared" si="88"/>
        <v>0</v>
      </c>
      <c r="DC52" s="22">
        <f t="shared" si="89"/>
        <v>0</v>
      </c>
      <c r="DE52" s="22">
        <f t="shared" si="90"/>
        <v>0</v>
      </c>
      <c r="DF52" s="22">
        <f t="shared" si="91"/>
        <v>1</v>
      </c>
      <c r="DG52" s="22">
        <f t="shared" si="92"/>
        <v>1</v>
      </c>
      <c r="DH52" s="22">
        <f t="shared" si="93"/>
        <v>0</v>
      </c>
      <c r="DI52" s="22">
        <f t="shared" si="94"/>
        <v>0</v>
      </c>
      <c r="DJ52" s="22">
        <f t="shared" si="95"/>
        <v>0</v>
      </c>
      <c r="DK52" s="22">
        <f t="shared" si="96"/>
        <v>0</v>
      </c>
      <c r="DL52" s="22">
        <f t="shared" si="97"/>
        <v>0</v>
      </c>
      <c r="DM52" s="22">
        <f t="shared" si="98"/>
        <v>0</v>
      </c>
      <c r="DN52" s="22">
        <f t="shared" si="99"/>
        <v>0</v>
      </c>
      <c r="DO52" s="22">
        <f t="shared" si="100"/>
        <v>0</v>
      </c>
      <c r="DP52" s="22">
        <f t="shared" si="101"/>
        <v>0</v>
      </c>
      <c r="DQ52" s="22">
        <f t="shared" si="102"/>
        <v>1</v>
      </c>
    </row>
    <row r="53" spans="1:121" s="22" customFormat="1" ht="15.75" thickBot="1">
      <c r="A53" s="22" t="str">
        <f>'USP-FOB'!A23</f>
        <v>USP-FOB</v>
      </c>
      <c r="B53" s="22">
        <f>'USP-FOB'!B23</f>
        <v>21</v>
      </c>
      <c r="C53" s="22" t="str">
        <f>'USP-FOB'!C23</f>
        <v>Wanderleia Quinhoneiro Blasca</v>
      </c>
      <c r="D53" s="96" t="str">
        <f>'USP-FOB'!D23</f>
        <v>P</v>
      </c>
      <c r="E53" s="22">
        <f>'USP-FOB'!E23</f>
        <v>0</v>
      </c>
      <c r="F53" s="22">
        <f>'USP-FOB'!F23</f>
        <v>1</v>
      </c>
      <c r="G53" s="22">
        <f>'USP-FOB'!G23</f>
        <v>5</v>
      </c>
      <c r="H53" s="22">
        <f>'USP-FOB'!H23</f>
        <v>0</v>
      </c>
      <c r="I53" s="22">
        <f>'USP-FOB'!I23</f>
        <v>0</v>
      </c>
      <c r="J53" s="22">
        <f>'USP-FOB'!J23</f>
        <v>0</v>
      </c>
      <c r="K53" s="22">
        <f>'USP-FOB'!K23</f>
        <v>0</v>
      </c>
      <c r="L53" s="22">
        <f>'USP-FOB'!L23</f>
        <v>0</v>
      </c>
      <c r="M53" s="22">
        <f>'USP-FOB'!M23</f>
        <v>0</v>
      </c>
      <c r="N53" s="22">
        <f>'USP-FOB'!N23</f>
        <v>0</v>
      </c>
      <c r="O53" s="22">
        <f>'USP-FOB'!O23</f>
        <v>0</v>
      </c>
      <c r="P53" s="22">
        <f>'USP-FOB'!P23</f>
        <v>0</v>
      </c>
      <c r="Q53" s="22">
        <f>'USP-FOB'!Q23</f>
        <v>0</v>
      </c>
      <c r="R53" s="22">
        <f>'USP-FOB'!R23</f>
        <v>0</v>
      </c>
      <c r="S53" s="22">
        <f>'USP-FOB'!S23</f>
        <v>0</v>
      </c>
      <c r="T53" s="96" t="str">
        <f>'USP-FOB'!T23</f>
        <v>P</v>
      </c>
      <c r="U53" s="22">
        <f>'USP-FOB'!U23</f>
        <v>0</v>
      </c>
      <c r="V53" s="22">
        <f>'USP-FOB'!V23</f>
        <v>0</v>
      </c>
      <c r="W53" s="22">
        <f>'USP-FOB'!W23</f>
        <v>1</v>
      </c>
      <c r="X53" s="22">
        <f>'USP-FOB'!X23</f>
        <v>0</v>
      </c>
      <c r="Y53" s="22">
        <f>'USP-FOB'!Y23</f>
        <v>0</v>
      </c>
      <c r="Z53" s="22">
        <f>'USP-FOB'!Z23</f>
        <v>0</v>
      </c>
      <c r="AA53" s="22">
        <f>'USP-FOB'!AA23</f>
        <v>0</v>
      </c>
      <c r="AB53" s="22">
        <f>'USP-FOB'!AB23</f>
        <v>0</v>
      </c>
      <c r="AC53" s="22">
        <f>'USP-FOB'!AC23</f>
        <v>0</v>
      </c>
      <c r="AD53" s="22">
        <f>'USP-FOB'!AD23</f>
        <v>0</v>
      </c>
      <c r="AE53" s="22">
        <f>'USP-FOB'!AE23</f>
        <v>0</v>
      </c>
      <c r="AF53" s="22">
        <f>'USP-FOB'!AF23</f>
        <v>0</v>
      </c>
      <c r="AG53" s="22">
        <f>'USP-FOB'!AG23</f>
        <v>0</v>
      </c>
      <c r="AH53" s="22">
        <f>'USP-FOB'!AH23</f>
        <v>0</v>
      </c>
      <c r="AI53" s="22">
        <f>'USP-FOB'!AI23</f>
        <v>0</v>
      </c>
      <c r="AJ53" s="48"/>
      <c r="AK53" s="90"/>
      <c r="AL53" s="31"/>
      <c r="AM53" s="31"/>
      <c r="AN53" s="25"/>
      <c r="AO53" s="25"/>
      <c r="AP53" s="25"/>
      <c r="AQ53" s="25"/>
      <c r="AR53" s="26"/>
      <c r="AS53" s="24"/>
      <c r="AT53" s="24"/>
      <c r="AU53" s="24"/>
      <c r="AV53" s="24"/>
      <c r="AW53" s="24"/>
      <c r="AX53" s="24"/>
      <c r="AY53" s="24"/>
      <c r="AZ53" s="27">
        <f t="shared" si="44"/>
        <v>2</v>
      </c>
      <c r="BA53" s="28">
        <f t="shared" si="45"/>
        <v>0</v>
      </c>
      <c r="BB53" s="29">
        <f t="shared" si="46"/>
        <v>1</v>
      </c>
      <c r="BC53" s="29">
        <f t="shared" si="47"/>
        <v>1</v>
      </c>
      <c r="BD53" s="29">
        <f t="shared" si="48"/>
        <v>6</v>
      </c>
      <c r="BE53" s="29">
        <f t="shared" si="49"/>
        <v>7</v>
      </c>
      <c r="BF53" s="29">
        <f t="shared" si="50"/>
        <v>0</v>
      </c>
      <c r="BG53" s="29">
        <f t="shared" si="51"/>
        <v>7</v>
      </c>
      <c r="BH53" s="29">
        <f t="shared" si="52"/>
        <v>0</v>
      </c>
      <c r="BI53" s="29">
        <f t="shared" si="53"/>
        <v>0</v>
      </c>
      <c r="BJ53" s="29">
        <f t="shared" si="54"/>
        <v>0</v>
      </c>
      <c r="BK53" s="29">
        <f t="shared" si="55"/>
        <v>0</v>
      </c>
      <c r="BL53" s="29">
        <f t="shared" si="56"/>
        <v>0</v>
      </c>
      <c r="BM53" s="29">
        <f t="shared" si="57"/>
        <v>0</v>
      </c>
      <c r="BN53" s="29">
        <f t="shared" si="58"/>
        <v>0</v>
      </c>
      <c r="BO53" s="29">
        <f t="shared" si="59"/>
        <v>0</v>
      </c>
      <c r="BP53" s="29">
        <f t="shared" si="60"/>
        <v>0</v>
      </c>
      <c r="BQ53" s="29">
        <f t="shared" si="61"/>
        <v>0</v>
      </c>
      <c r="BR53" s="29">
        <f t="shared" si="62"/>
        <v>0</v>
      </c>
      <c r="BS53" s="29">
        <f t="shared" si="63"/>
        <v>0</v>
      </c>
      <c r="BT53" s="29">
        <f t="shared" si="64"/>
        <v>0</v>
      </c>
      <c r="BU53" s="30">
        <f t="shared" si="65"/>
        <v>0</v>
      </c>
      <c r="BV53" s="30">
        <f t="shared" si="66"/>
        <v>0</v>
      </c>
      <c r="BX53" s="28">
        <f t="shared" si="67"/>
        <v>440</v>
      </c>
      <c r="BY53" s="29">
        <f t="shared" si="68"/>
        <v>0</v>
      </c>
      <c r="BZ53" s="29">
        <f t="shared" si="69"/>
        <v>0</v>
      </c>
      <c r="CA53" s="29">
        <f t="shared" si="70"/>
        <v>0</v>
      </c>
      <c r="CB53" s="29">
        <f t="shared" si="71"/>
        <v>0</v>
      </c>
      <c r="CC53" s="30">
        <f t="shared" si="34"/>
        <v>440</v>
      </c>
      <c r="CD53" s="122">
        <f t="shared" si="6"/>
        <v>293.33333333333337</v>
      </c>
      <c r="CE53" s="22">
        <f t="shared" si="35"/>
        <v>3</v>
      </c>
      <c r="CF53" s="122">
        <f t="shared" si="7"/>
        <v>253.33333333333334</v>
      </c>
      <c r="CG53" s="22">
        <f t="shared" si="36"/>
        <v>4</v>
      </c>
      <c r="CH53" s="122">
        <f t="shared" si="8"/>
        <v>213.33333333333334</v>
      </c>
      <c r="CI53" s="22">
        <f t="shared" si="37"/>
        <v>5</v>
      </c>
      <c r="CK53" s="22">
        <f t="shared" si="72"/>
        <v>0.78530760855985293</v>
      </c>
      <c r="CM53" s="22">
        <f t="shared" si="73"/>
        <v>0</v>
      </c>
      <c r="CN53" s="22">
        <f t="shared" si="74"/>
        <v>0.56497175141242939</v>
      </c>
      <c r="CO53" s="22">
        <f t="shared" si="75"/>
        <v>1.1152416356877324</v>
      </c>
      <c r="CP53" s="22">
        <f t="shared" si="76"/>
        <v>0</v>
      </c>
      <c r="CQ53" s="22">
        <f t="shared" si="77"/>
        <v>0</v>
      </c>
      <c r="CR53" s="22">
        <f t="shared" si="78"/>
        <v>0</v>
      </c>
      <c r="CS53" s="22">
        <f t="shared" si="79"/>
        <v>0</v>
      </c>
      <c r="CT53" s="22">
        <f t="shared" si="80"/>
        <v>0</v>
      </c>
      <c r="CU53" s="22">
        <f t="shared" si="81"/>
        <v>0</v>
      </c>
      <c r="CV53" s="22">
        <f t="shared" si="82"/>
        <v>0</v>
      </c>
      <c r="CW53" s="22" t="e">
        <f t="shared" si="83"/>
        <v>#DIV/0!</v>
      </c>
      <c r="CX53" s="22" t="e">
        <f t="shared" si="84"/>
        <v>#DIV/0!</v>
      </c>
      <c r="CY53" s="22">
        <f t="shared" si="85"/>
        <v>0</v>
      </c>
      <c r="CZ53" s="22">
        <f t="shared" si="86"/>
        <v>0</v>
      </c>
      <c r="DA53" s="22">
        <f t="shared" si="87"/>
        <v>0</v>
      </c>
      <c r="DB53" s="22">
        <f t="shared" si="88"/>
        <v>0</v>
      </c>
      <c r="DC53" s="22">
        <f t="shared" si="89"/>
        <v>0</v>
      </c>
      <c r="DE53" s="22">
        <f t="shared" si="90"/>
        <v>0</v>
      </c>
      <c r="DF53" s="22">
        <f t="shared" si="91"/>
        <v>1</v>
      </c>
      <c r="DG53" s="22">
        <f t="shared" si="92"/>
        <v>1</v>
      </c>
      <c r="DH53" s="22">
        <f t="shared" si="93"/>
        <v>0</v>
      </c>
      <c r="DI53" s="22">
        <f t="shared" si="94"/>
        <v>0</v>
      </c>
      <c r="DJ53" s="22">
        <f t="shared" si="95"/>
        <v>0</v>
      </c>
      <c r="DK53" s="22">
        <f t="shared" si="96"/>
        <v>0</v>
      </c>
      <c r="DL53" s="22">
        <f t="shared" si="97"/>
        <v>0</v>
      </c>
      <c r="DM53" s="22">
        <f t="shared" si="98"/>
        <v>0</v>
      </c>
      <c r="DN53" s="22">
        <f t="shared" si="99"/>
        <v>0</v>
      </c>
      <c r="DO53" s="22">
        <f t="shared" si="100"/>
        <v>0</v>
      </c>
      <c r="DP53" s="22">
        <f t="shared" si="101"/>
        <v>0</v>
      </c>
      <c r="DQ53" s="22">
        <f t="shared" si="102"/>
        <v>0</v>
      </c>
    </row>
    <row r="54" spans="1:121" s="22" customFormat="1" ht="15.75" thickBot="1">
      <c r="A54" s="117" t="str">
        <f>UTP!A3</f>
        <v>UTP</v>
      </c>
      <c r="B54" s="117">
        <f>UTP!B3</f>
        <v>1</v>
      </c>
      <c r="C54" s="117" t="str">
        <f>UTP!C3</f>
        <v>Bianca Simone Zeigelboim</v>
      </c>
      <c r="D54" s="96" t="str">
        <f>UTP!D3</f>
        <v>P</v>
      </c>
      <c r="E54" s="117">
        <f>UTP!E3</f>
        <v>0</v>
      </c>
      <c r="F54" s="117">
        <f>UTP!F3</f>
        <v>0</v>
      </c>
      <c r="G54" s="117">
        <f>UTP!G3</f>
        <v>6</v>
      </c>
      <c r="H54" s="117">
        <f>UTP!H3</f>
        <v>2</v>
      </c>
      <c r="I54" s="117">
        <f>UTP!I3</f>
        <v>0</v>
      </c>
      <c r="J54" s="117">
        <f>UTP!J3</f>
        <v>3</v>
      </c>
      <c r="K54" s="117">
        <f>UTP!K3</f>
        <v>0</v>
      </c>
      <c r="L54" s="117">
        <f>UTP!L3</f>
        <v>0</v>
      </c>
      <c r="M54" s="117">
        <f>UTP!M3</f>
        <v>0</v>
      </c>
      <c r="N54" s="117">
        <f>UTP!N3</f>
        <v>0</v>
      </c>
      <c r="O54" s="117">
        <f>UTP!O3</f>
        <v>0</v>
      </c>
      <c r="P54" s="117">
        <f>UTP!P3</f>
        <v>0</v>
      </c>
      <c r="Q54" s="117">
        <f>UTP!Q3</f>
        <v>0</v>
      </c>
      <c r="R54" s="117">
        <f>UTP!R3</f>
        <v>0</v>
      </c>
      <c r="S54" s="117">
        <f>UTP!S3</f>
        <v>0</v>
      </c>
      <c r="T54" s="96" t="str">
        <f>UTP!T3</f>
        <v>P</v>
      </c>
      <c r="U54" s="117">
        <f>UTP!U3</f>
        <v>0</v>
      </c>
      <c r="V54" s="117">
        <f>UTP!V3</f>
        <v>1</v>
      </c>
      <c r="W54" s="117">
        <f>UTP!W3</f>
        <v>5</v>
      </c>
      <c r="X54" s="117">
        <f>UTP!X3</f>
        <v>0</v>
      </c>
      <c r="Y54" s="117">
        <f>UTP!Y3</f>
        <v>0</v>
      </c>
      <c r="Z54" s="117">
        <f>UTP!Z3</f>
        <v>0</v>
      </c>
      <c r="AA54" s="117">
        <f>UTP!AA3</f>
        <v>0</v>
      </c>
      <c r="AB54" s="117">
        <f>UTP!AB3</f>
        <v>0</v>
      </c>
      <c r="AC54" s="117">
        <f>UTP!AC3</f>
        <v>0</v>
      </c>
      <c r="AD54" s="117">
        <f>UTP!AD3</f>
        <v>0</v>
      </c>
      <c r="AE54" s="117">
        <f>UTP!AE3</f>
        <v>0</v>
      </c>
      <c r="AF54" s="117">
        <f>UTP!AF3</f>
        <v>2</v>
      </c>
      <c r="AG54" s="117">
        <f>UTP!AG3</f>
        <v>0</v>
      </c>
      <c r="AH54" s="117">
        <f>UTP!AH3</f>
        <v>0</v>
      </c>
      <c r="AI54" s="117">
        <f>UTP!AI3</f>
        <v>0</v>
      </c>
      <c r="AJ54" s="48"/>
      <c r="AK54" s="90"/>
      <c r="AL54" s="31"/>
      <c r="AM54" s="31"/>
      <c r="AN54" s="25"/>
      <c r="AO54" s="25"/>
      <c r="AP54" s="25"/>
      <c r="AQ54" s="25"/>
      <c r="AR54" s="26"/>
      <c r="AS54" s="24"/>
      <c r="AT54" s="24"/>
      <c r="AU54" s="24"/>
      <c r="AV54" s="24"/>
      <c r="AW54" s="24"/>
      <c r="AX54" s="24"/>
      <c r="AY54" s="24"/>
      <c r="AZ54" s="27">
        <f t="shared" si="44"/>
        <v>2</v>
      </c>
      <c r="BA54" s="28">
        <f t="shared" si="45"/>
        <v>0</v>
      </c>
      <c r="BB54" s="29">
        <f t="shared" si="46"/>
        <v>1</v>
      </c>
      <c r="BC54" s="29">
        <f t="shared" si="47"/>
        <v>1</v>
      </c>
      <c r="BD54" s="29">
        <f t="shared" si="48"/>
        <v>11</v>
      </c>
      <c r="BE54" s="29">
        <f t="shared" si="49"/>
        <v>12</v>
      </c>
      <c r="BF54" s="29">
        <f t="shared" si="50"/>
        <v>2</v>
      </c>
      <c r="BG54" s="29">
        <f t="shared" si="51"/>
        <v>14</v>
      </c>
      <c r="BH54" s="29">
        <f t="shared" si="52"/>
        <v>0</v>
      </c>
      <c r="BI54" s="29">
        <f t="shared" si="53"/>
        <v>3</v>
      </c>
      <c r="BJ54" s="29">
        <f t="shared" si="54"/>
        <v>0</v>
      </c>
      <c r="BK54" s="29">
        <f t="shared" si="55"/>
        <v>0</v>
      </c>
      <c r="BL54" s="29">
        <f t="shared" si="56"/>
        <v>0</v>
      </c>
      <c r="BM54" s="29">
        <f t="shared" si="57"/>
        <v>0</v>
      </c>
      <c r="BN54" s="29">
        <f t="shared" si="58"/>
        <v>0</v>
      </c>
      <c r="BO54" s="29">
        <f t="shared" si="59"/>
        <v>0</v>
      </c>
      <c r="BP54" s="29">
        <f t="shared" si="60"/>
        <v>0</v>
      </c>
      <c r="BQ54" s="29">
        <f t="shared" si="61"/>
        <v>2</v>
      </c>
      <c r="BR54" s="29">
        <f t="shared" si="62"/>
        <v>0</v>
      </c>
      <c r="BS54" s="29">
        <f t="shared" si="63"/>
        <v>2</v>
      </c>
      <c r="BT54" s="29">
        <f t="shared" si="64"/>
        <v>0</v>
      </c>
      <c r="BU54" s="30">
        <f t="shared" si="65"/>
        <v>0</v>
      </c>
      <c r="BV54" s="30">
        <f t="shared" si="66"/>
        <v>0</v>
      </c>
      <c r="BX54" s="28">
        <f t="shared" si="67"/>
        <v>820</v>
      </c>
      <c r="BY54" s="29">
        <f t="shared" si="68"/>
        <v>30</v>
      </c>
      <c r="BZ54" s="29">
        <f t="shared" si="69"/>
        <v>0</v>
      </c>
      <c r="CA54" s="29">
        <f t="shared" si="70"/>
        <v>0</v>
      </c>
      <c r="CB54" s="29">
        <f t="shared" si="71"/>
        <v>200</v>
      </c>
      <c r="CC54" s="30">
        <f t="shared" si="34"/>
        <v>1050</v>
      </c>
      <c r="CD54" s="122">
        <f t="shared" si="6"/>
        <v>903.33333333333337</v>
      </c>
      <c r="CE54" s="22">
        <f t="shared" si="35"/>
        <v>3</v>
      </c>
      <c r="CF54" s="122">
        <f t="shared" si="7"/>
        <v>863.33333333333337</v>
      </c>
      <c r="CG54" s="22">
        <f t="shared" si="36"/>
        <v>4</v>
      </c>
      <c r="CH54" s="122">
        <f t="shared" si="8"/>
        <v>823.33333333333337</v>
      </c>
      <c r="CI54" s="22">
        <f t="shared" si="37"/>
        <v>5</v>
      </c>
      <c r="CK54" s="22">
        <f t="shared" si="72"/>
        <v>1.8740295204269217</v>
      </c>
      <c r="CM54" s="22">
        <f t="shared" si="73"/>
        <v>0</v>
      </c>
      <c r="CN54" s="22">
        <f t="shared" si="74"/>
        <v>0.56497175141242939</v>
      </c>
      <c r="CO54" s="22">
        <f t="shared" si="75"/>
        <v>2.0446096654275094</v>
      </c>
      <c r="CP54" s="22">
        <f t="shared" si="76"/>
        <v>3.0769230769230766</v>
      </c>
      <c r="CQ54" s="22">
        <f t="shared" si="77"/>
        <v>0</v>
      </c>
      <c r="CR54" s="22">
        <f t="shared" si="78"/>
        <v>17.647058823529409</v>
      </c>
      <c r="CS54" s="22">
        <f t="shared" si="79"/>
        <v>0</v>
      </c>
      <c r="CT54" s="22">
        <f t="shared" si="80"/>
        <v>0</v>
      </c>
      <c r="CU54" s="22">
        <f t="shared" si="81"/>
        <v>0</v>
      </c>
      <c r="CV54" s="22">
        <f t="shared" si="82"/>
        <v>0</v>
      </c>
      <c r="CW54" s="22" t="e">
        <f t="shared" si="83"/>
        <v>#DIV/0!</v>
      </c>
      <c r="CX54" s="22" t="e">
        <f t="shared" si="84"/>
        <v>#DIV/0!</v>
      </c>
      <c r="CY54" s="22">
        <f t="shared" si="85"/>
        <v>11.111111111111111</v>
      </c>
      <c r="CZ54" s="22">
        <f t="shared" si="86"/>
        <v>0</v>
      </c>
      <c r="DA54" s="22">
        <f t="shared" si="87"/>
        <v>0</v>
      </c>
      <c r="DB54" s="22">
        <f t="shared" si="88"/>
        <v>0</v>
      </c>
      <c r="DC54" s="22">
        <f t="shared" si="89"/>
        <v>0</v>
      </c>
      <c r="DE54" s="22">
        <f t="shared" si="90"/>
        <v>0</v>
      </c>
      <c r="DF54" s="22">
        <f t="shared" si="91"/>
        <v>1</v>
      </c>
      <c r="DG54" s="22">
        <f t="shared" si="92"/>
        <v>1</v>
      </c>
      <c r="DH54" s="22">
        <f t="shared" si="93"/>
        <v>1</v>
      </c>
      <c r="DI54" s="22">
        <f t="shared" si="94"/>
        <v>0</v>
      </c>
      <c r="DJ54" s="22">
        <f t="shared" si="95"/>
        <v>1</v>
      </c>
      <c r="DK54" s="22">
        <f t="shared" si="96"/>
        <v>0</v>
      </c>
      <c r="DL54" s="22">
        <f t="shared" si="97"/>
        <v>0</v>
      </c>
      <c r="DM54" s="22">
        <f t="shared" si="98"/>
        <v>0</v>
      </c>
      <c r="DN54" s="22">
        <f t="shared" si="99"/>
        <v>0</v>
      </c>
      <c r="DO54" s="22">
        <f t="shared" si="100"/>
        <v>0</v>
      </c>
      <c r="DP54" s="22">
        <f t="shared" si="101"/>
        <v>1</v>
      </c>
      <c r="DQ54" s="22">
        <f t="shared" si="102"/>
        <v>0</v>
      </c>
    </row>
    <row r="55" spans="1:121" s="22" customFormat="1" ht="15.75" thickBot="1">
      <c r="A55" s="117" t="str">
        <f>UTP!A4</f>
        <v>UTP</v>
      </c>
      <c r="B55" s="117">
        <f>UTP!B4</f>
        <v>2</v>
      </c>
      <c r="C55" s="117" t="str">
        <f>UTP!C4</f>
        <v>Adriana Bender Moreira de Lacerda</v>
      </c>
      <c r="D55" s="96" t="str">
        <f>UTP!D4</f>
        <v>P</v>
      </c>
      <c r="E55" s="117">
        <f>UTP!E4</f>
        <v>0</v>
      </c>
      <c r="F55" s="117">
        <f>UTP!F4</f>
        <v>0</v>
      </c>
      <c r="G55" s="117">
        <f>UTP!G4</f>
        <v>2</v>
      </c>
      <c r="H55" s="117">
        <f>UTP!H4</f>
        <v>0</v>
      </c>
      <c r="I55" s="117">
        <f>UTP!I4</f>
        <v>0</v>
      </c>
      <c r="J55" s="117">
        <f>UTP!J4</f>
        <v>1</v>
      </c>
      <c r="K55" s="117">
        <f>UTP!K4</f>
        <v>0</v>
      </c>
      <c r="L55" s="117">
        <f>UTP!L4</f>
        <v>0</v>
      </c>
      <c r="M55" s="117">
        <f>UTP!M4</f>
        <v>0</v>
      </c>
      <c r="N55" s="117">
        <f>UTP!N4</f>
        <v>0</v>
      </c>
      <c r="O55" s="117">
        <f>UTP!O4</f>
        <v>0</v>
      </c>
      <c r="P55" s="117">
        <f>UTP!P4</f>
        <v>0</v>
      </c>
      <c r="Q55" s="117">
        <f>UTP!Q4</f>
        <v>0</v>
      </c>
      <c r="R55" s="117">
        <f>UTP!R4</f>
        <v>0</v>
      </c>
      <c r="S55" s="117">
        <f>UTP!S4</f>
        <v>1.1000000000000001</v>
      </c>
      <c r="T55" s="96" t="str">
        <f>UTP!T4</f>
        <v>P</v>
      </c>
      <c r="U55" s="117">
        <f>UTP!U4</f>
        <v>0</v>
      </c>
      <c r="V55" s="117">
        <f>UTP!V4</f>
        <v>0</v>
      </c>
      <c r="W55" s="117">
        <f>UTP!W4</f>
        <v>3</v>
      </c>
      <c r="X55" s="117">
        <f>UTP!X4</f>
        <v>0</v>
      </c>
      <c r="Y55" s="117">
        <f>UTP!Y4</f>
        <v>0</v>
      </c>
      <c r="Z55" s="117">
        <f>UTP!Z4</f>
        <v>0</v>
      </c>
      <c r="AA55" s="117">
        <f>UTP!AA4</f>
        <v>0</v>
      </c>
      <c r="AB55" s="117">
        <f>UTP!AB4</f>
        <v>0</v>
      </c>
      <c r="AC55" s="117">
        <f>UTP!AC4</f>
        <v>0</v>
      </c>
      <c r="AD55" s="117">
        <f>UTP!AD4</f>
        <v>0</v>
      </c>
      <c r="AE55" s="117">
        <f>UTP!AE4</f>
        <v>0</v>
      </c>
      <c r="AF55" s="117">
        <f>UTP!AF4</f>
        <v>2</v>
      </c>
      <c r="AG55" s="117">
        <f>UTP!AG4</f>
        <v>0</v>
      </c>
      <c r="AH55" s="117">
        <f>UTP!AH4</f>
        <v>0</v>
      </c>
      <c r="AI55" s="117">
        <f>UTP!AI4</f>
        <v>0</v>
      </c>
      <c r="AJ55" s="48"/>
      <c r="AK55" s="90"/>
      <c r="AL55" s="31"/>
      <c r="AM55" s="31"/>
      <c r="AN55" s="25"/>
      <c r="AO55" s="25"/>
      <c r="AP55" s="25"/>
      <c r="AQ55" s="25"/>
      <c r="AR55" s="26"/>
      <c r="AS55" s="24"/>
      <c r="AT55" s="24"/>
      <c r="AU55" s="24"/>
      <c r="AV55" s="24"/>
      <c r="AW55" s="24"/>
      <c r="AX55" s="24"/>
      <c r="AY55" s="24"/>
      <c r="AZ55" s="27">
        <f t="shared" si="44"/>
        <v>2</v>
      </c>
      <c r="BA55" s="28">
        <f t="shared" si="45"/>
        <v>0</v>
      </c>
      <c r="BB55" s="29">
        <f t="shared" si="46"/>
        <v>0</v>
      </c>
      <c r="BC55" s="29">
        <f t="shared" si="47"/>
        <v>0</v>
      </c>
      <c r="BD55" s="29">
        <f t="shared" si="48"/>
        <v>5</v>
      </c>
      <c r="BE55" s="29">
        <f t="shared" si="49"/>
        <v>5</v>
      </c>
      <c r="BF55" s="29">
        <f t="shared" si="50"/>
        <v>0</v>
      </c>
      <c r="BG55" s="29">
        <f t="shared" si="51"/>
        <v>5</v>
      </c>
      <c r="BH55" s="29">
        <f t="shared" si="52"/>
        <v>0</v>
      </c>
      <c r="BI55" s="29">
        <f t="shared" si="53"/>
        <v>1</v>
      </c>
      <c r="BJ55" s="29">
        <f t="shared" si="54"/>
        <v>0</v>
      </c>
      <c r="BK55" s="29">
        <f t="shared" si="55"/>
        <v>0</v>
      </c>
      <c r="BL55" s="29">
        <f t="shared" si="56"/>
        <v>0</v>
      </c>
      <c r="BM55" s="29">
        <f t="shared" si="57"/>
        <v>0</v>
      </c>
      <c r="BN55" s="29">
        <f t="shared" si="58"/>
        <v>0</v>
      </c>
      <c r="BO55" s="29">
        <f t="shared" si="59"/>
        <v>0</v>
      </c>
      <c r="BP55" s="29">
        <f t="shared" si="60"/>
        <v>0</v>
      </c>
      <c r="BQ55" s="29">
        <f t="shared" si="61"/>
        <v>2</v>
      </c>
      <c r="BR55" s="29">
        <f t="shared" si="62"/>
        <v>0</v>
      </c>
      <c r="BS55" s="29">
        <f t="shared" si="63"/>
        <v>2</v>
      </c>
      <c r="BT55" s="29">
        <f t="shared" si="64"/>
        <v>0</v>
      </c>
      <c r="BU55" s="30">
        <f t="shared" si="65"/>
        <v>1.1000000000000001</v>
      </c>
      <c r="BV55" s="30">
        <f t="shared" si="66"/>
        <v>1.1000000000000001</v>
      </c>
      <c r="BX55" s="28">
        <f t="shared" si="67"/>
        <v>300</v>
      </c>
      <c r="BY55" s="29">
        <f t="shared" si="68"/>
        <v>10</v>
      </c>
      <c r="BZ55" s="29">
        <f t="shared" si="69"/>
        <v>0</v>
      </c>
      <c r="CA55" s="29">
        <f t="shared" si="70"/>
        <v>0</v>
      </c>
      <c r="CB55" s="29">
        <f t="shared" si="71"/>
        <v>211</v>
      </c>
      <c r="CC55" s="30">
        <f t="shared" si="34"/>
        <v>521</v>
      </c>
      <c r="CD55" s="122">
        <f t="shared" si="6"/>
        <v>374.33333333333337</v>
      </c>
      <c r="CE55" s="22">
        <f t="shared" si="35"/>
        <v>3</v>
      </c>
      <c r="CF55" s="122">
        <f t="shared" si="7"/>
        <v>334.33333333333337</v>
      </c>
      <c r="CG55" s="22">
        <f t="shared" si="36"/>
        <v>4</v>
      </c>
      <c r="CH55" s="122">
        <f t="shared" si="8"/>
        <v>294.33333333333337</v>
      </c>
      <c r="CI55" s="22">
        <f t="shared" si="37"/>
        <v>5</v>
      </c>
      <c r="CK55" s="22">
        <f t="shared" si="72"/>
        <v>0.92987560013564408</v>
      </c>
      <c r="CM55" s="22">
        <f t="shared" si="73"/>
        <v>0</v>
      </c>
      <c r="CN55" s="22">
        <f t="shared" si="74"/>
        <v>0</v>
      </c>
      <c r="CO55" s="22">
        <f t="shared" si="75"/>
        <v>0.92936802973977695</v>
      </c>
      <c r="CP55" s="22">
        <f t="shared" si="76"/>
        <v>0</v>
      </c>
      <c r="CQ55" s="22">
        <f t="shared" si="77"/>
        <v>0</v>
      </c>
      <c r="CR55" s="22">
        <f t="shared" si="78"/>
        <v>5.8823529411764701</v>
      </c>
      <c r="CS55" s="22">
        <f t="shared" si="79"/>
        <v>0</v>
      </c>
      <c r="CT55" s="22">
        <f t="shared" si="80"/>
        <v>0</v>
      </c>
      <c r="CU55" s="22">
        <f t="shared" si="81"/>
        <v>0</v>
      </c>
      <c r="CV55" s="22">
        <f t="shared" si="82"/>
        <v>0</v>
      </c>
      <c r="CW55" s="22" t="e">
        <f t="shared" si="83"/>
        <v>#DIV/0!</v>
      </c>
      <c r="CX55" s="22" t="e">
        <f t="shared" si="84"/>
        <v>#DIV/0!</v>
      </c>
      <c r="CY55" s="22">
        <f t="shared" si="85"/>
        <v>11.111111111111111</v>
      </c>
      <c r="CZ55" s="22">
        <f t="shared" si="86"/>
        <v>0</v>
      </c>
      <c r="DA55" s="22">
        <f t="shared" si="87"/>
        <v>0</v>
      </c>
      <c r="DB55" s="22">
        <f t="shared" si="88"/>
        <v>5.6701030927835063</v>
      </c>
      <c r="DC55" s="22">
        <f t="shared" si="89"/>
        <v>5.6701030927835063</v>
      </c>
      <c r="DE55" s="22">
        <f t="shared" si="90"/>
        <v>0</v>
      </c>
      <c r="DF55" s="22">
        <f t="shared" si="91"/>
        <v>0</v>
      </c>
      <c r="DG55" s="22">
        <f t="shared" si="92"/>
        <v>1</v>
      </c>
      <c r="DH55" s="22">
        <f t="shared" si="93"/>
        <v>0</v>
      </c>
      <c r="DI55" s="22">
        <f t="shared" si="94"/>
        <v>0</v>
      </c>
      <c r="DJ55" s="22">
        <f t="shared" si="95"/>
        <v>1</v>
      </c>
      <c r="DK55" s="22">
        <f t="shared" si="96"/>
        <v>0</v>
      </c>
      <c r="DL55" s="22">
        <f t="shared" si="97"/>
        <v>0</v>
      </c>
      <c r="DM55" s="22">
        <f t="shared" si="98"/>
        <v>0</v>
      </c>
      <c r="DN55" s="22">
        <f t="shared" si="99"/>
        <v>0</v>
      </c>
      <c r="DO55" s="22">
        <f t="shared" si="100"/>
        <v>0</v>
      </c>
      <c r="DP55" s="22">
        <f t="shared" si="101"/>
        <v>1</v>
      </c>
      <c r="DQ55" s="22">
        <f t="shared" si="102"/>
        <v>0</v>
      </c>
    </row>
    <row r="56" spans="1:121" s="22" customFormat="1" ht="15.75" thickBot="1">
      <c r="A56" s="117" t="str">
        <f>UTP!A5</f>
        <v>UTP</v>
      </c>
      <c r="B56" s="117">
        <f>UTP!B5</f>
        <v>3</v>
      </c>
      <c r="C56" s="117" t="str">
        <f>UTP!C5</f>
        <v>Ana Cristina Guarinello</v>
      </c>
      <c r="D56" s="96" t="str">
        <f>UTP!D5</f>
        <v>P</v>
      </c>
      <c r="E56" s="117">
        <f>UTP!E5</f>
        <v>0</v>
      </c>
      <c r="F56" s="117">
        <f>UTP!F5</f>
        <v>0</v>
      </c>
      <c r="G56" s="117">
        <f>UTP!G5</f>
        <v>0</v>
      </c>
      <c r="H56" s="117">
        <f>UTP!H5</f>
        <v>1</v>
      </c>
      <c r="I56" s="117">
        <f>UTP!I5</f>
        <v>0</v>
      </c>
      <c r="J56" s="117">
        <f>UTP!J5</f>
        <v>0</v>
      </c>
      <c r="K56" s="117">
        <f>UTP!K5</f>
        <v>0</v>
      </c>
      <c r="L56" s="117">
        <f>UTP!L5</f>
        <v>0</v>
      </c>
      <c r="M56" s="117">
        <f>UTP!M5</f>
        <v>0</v>
      </c>
      <c r="N56" s="117">
        <f>UTP!N5</f>
        <v>0</v>
      </c>
      <c r="O56" s="117">
        <f>UTP!O5</f>
        <v>0</v>
      </c>
      <c r="P56" s="117">
        <f>UTP!P5</f>
        <v>0</v>
      </c>
      <c r="Q56" s="117">
        <f>UTP!Q5</f>
        <v>0</v>
      </c>
      <c r="R56" s="117">
        <f>UTP!R5</f>
        <v>0</v>
      </c>
      <c r="S56" s="117">
        <f>UTP!S5</f>
        <v>1</v>
      </c>
      <c r="T56" s="96" t="str">
        <f>UTP!T5</f>
        <v>P</v>
      </c>
      <c r="U56" s="117">
        <f>UTP!U5</f>
        <v>0</v>
      </c>
      <c r="V56" s="117">
        <f>UTP!V5</f>
        <v>0</v>
      </c>
      <c r="W56" s="117">
        <f>UTP!W5</f>
        <v>1</v>
      </c>
      <c r="X56" s="117">
        <f>UTP!X5</f>
        <v>0</v>
      </c>
      <c r="Y56" s="117">
        <f>UTP!Y5</f>
        <v>0</v>
      </c>
      <c r="Z56" s="117">
        <f>UTP!Z5</f>
        <v>0</v>
      </c>
      <c r="AA56" s="117">
        <f>UTP!AA5</f>
        <v>0</v>
      </c>
      <c r="AB56" s="117">
        <f>UTP!AB5</f>
        <v>0</v>
      </c>
      <c r="AC56" s="117">
        <f>UTP!AC5</f>
        <v>0</v>
      </c>
      <c r="AD56" s="117">
        <f>UTP!AD5</f>
        <v>0</v>
      </c>
      <c r="AE56" s="117">
        <f>UTP!AE5</f>
        <v>0</v>
      </c>
      <c r="AF56" s="117">
        <f>UTP!AF5</f>
        <v>0</v>
      </c>
      <c r="AG56" s="117">
        <f>UTP!AG5</f>
        <v>0</v>
      </c>
      <c r="AH56" s="117">
        <f>UTP!AH5</f>
        <v>0</v>
      </c>
      <c r="AI56" s="117">
        <f>UTP!AI5</f>
        <v>0</v>
      </c>
      <c r="AJ56" s="48"/>
      <c r="AK56" s="90"/>
      <c r="AL56" s="31"/>
      <c r="AM56" s="31"/>
      <c r="AN56" s="25"/>
      <c r="AO56" s="25"/>
      <c r="AP56" s="25"/>
      <c r="AQ56" s="25"/>
      <c r="AR56" s="26"/>
      <c r="AS56" s="24"/>
      <c r="AT56" s="24"/>
      <c r="AU56" s="24"/>
      <c r="AV56" s="24"/>
      <c r="AW56" s="24"/>
      <c r="AX56" s="24"/>
      <c r="AY56" s="24"/>
      <c r="AZ56" s="27">
        <f t="shared" si="44"/>
        <v>2</v>
      </c>
      <c r="BA56" s="28">
        <f t="shared" si="45"/>
        <v>0</v>
      </c>
      <c r="BB56" s="29">
        <f t="shared" si="46"/>
        <v>0</v>
      </c>
      <c r="BC56" s="29">
        <f t="shared" si="47"/>
        <v>0</v>
      </c>
      <c r="BD56" s="29">
        <f t="shared" si="48"/>
        <v>1</v>
      </c>
      <c r="BE56" s="29">
        <f t="shared" si="49"/>
        <v>1</v>
      </c>
      <c r="BF56" s="29">
        <f t="shared" si="50"/>
        <v>1</v>
      </c>
      <c r="BG56" s="29">
        <f t="shared" si="51"/>
        <v>2</v>
      </c>
      <c r="BH56" s="29">
        <f t="shared" si="52"/>
        <v>0</v>
      </c>
      <c r="BI56" s="29">
        <f t="shared" si="53"/>
        <v>0</v>
      </c>
      <c r="BJ56" s="29">
        <f t="shared" si="54"/>
        <v>0</v>
      </c>
      <c r="BK56" s="29">
        <f t="shared" si="55"/>
        <v>0</v>
      </c>
      <c r="BL56" s="29">
        <f t="shared" si="56"/>
        <v>0</v>
      </c>
      <c r="BM56" s="29">
        <f t="shared" si="57"/>
        <v>0</v>
      </c>
      <c r="BN56" s="29">
        <f t="shared" si="58"/>
        <v>0</v>
      </c>
      <c r="BO56" s="29">
        <f t="shared" si="59"/>
        <v>0</v>
      </c>
      <c r="BP56" s="29">
        <f t="shared" si="60"/>
        <v>0</v>
      </c>
      <c r="BQ56" s="29">
        <f t="shared" si="61"/>
        <v>0</v>
      </c>
      <c r="BR56" s="29">
        <f t="shared" si="62"/>
        <v>0</v>
      </c>
      <c r="BS56" s="29">
        <f t="shared" si="63"/>
        <v>0</v>
      </c>
      <c r="BT56" s="29">
        <f t="shared" si="64"/>
        <v>0</v>
      </c>
      <c r="BU56" s="30">
        <f t="shared" si="65"/>
        <v>1</v>
      </c>
      <c r="BV56" s="30">
        <f t="shared" si="66"/>
        <v>1</v>
      </c>
      <c r="BX56" s="28">
        <f t="shared" si="67"/>
        <v>100</v>
      </c>
      <c r="BY56" s="29">
        <f t="shared" si="68"/>
        <v>0</v>
      </c>
      <c r="BZ56" s="29">
        <f t="shared" si="69"/>
        <v>0</v>
      </c>
      <c r="CA56" s="29">
        <f t="shared" si="70"/>
        <v>0</v>
      </c>
      <c r="CB56" s="29">
        <f t="shared" si="71"/>
        <v>10</v>
      </c>
      <c r="CC56" s="30">
        <f t="shared" si="34"/>
        <v>110</v>
      </c>
      <c r="CD56" s="122">
        <f t="shared" si="6"/>
        <v>-36.666666666666657</v>
      </c>
      <c r="CE56" s="22" t="str">
        <f t="shared" si="35"/>
        <v>NAO</v>
      </c>
      <c r="CF56" s="122">
        <f t="shared" si="7"/>
        <v>-76.666666666666657</v>
      </c>
      <c r="CG56" s="22" t="str">
        <f t="shared" si="36"/>
        <v>NAO</v>
      </c>
      <c r="CH56" s="122">
        <f t="shared" si="8"/>
        <v>-116.66666666666666</v>
      </c>
      <c r="CI56" s="22" t="str">
        <f t="shared" si="37"/>
        <v>NAO</v>
      </c>
      <c r="CK56" s="22">
        <f t="shared" si="72"/>
        <v>0.19632690213996323</v>
      </c>
      <c r="CM56" s="22">
        <f t="shared" si="73"/>
        <v>0</v>
      </c>
      <c r="CN56" s="22">
        <f t="shared" si="74"/>
        <v>0</v>
      </c>
      <c r="CO56" s="22">
        <f t="shared" si="75"/>
        <v>0.18587360594795541</v>
      </c>
      <c r="CP56" s="22">
        <f t="shared" si="76"/>
        <v>1.5384615384615383</v>
      </c>
      <c r="CQ56" s="22">
        <f t="shared" si="77"/>
        <v>0</v>
      </c>
      <c r="CR56" s="22">
        <f t="shared" si="78"/>
        <v>0</v>
      </c>
      <c r="CS56" s="22">
        <f t="shared" si="79"/>
        <v>0</v>
      </c>
      <c r="CT56" s="22">
        <f t="shared" si="80"/>
        <v>0</v>
      </c>
      <c r="CU56" s="22">
        <f t="shared" si="81"/>
        <v>0</v>
      </c>
      <c r="CV56" s="22">
        <f t="shared" si="82"/>
        <v>0</v>
      </c>
      <c r="CW56" s="22" t="e">
        <f t="shared" si="83"/>
        <v>#DIV/0!</v>
      </c>
      <c r="CX56" s="22" t="e">
        <f t="shared" si="84"/>
        <v>#DIV/0!</v>
      </c>
      <c r="CY56" s="22">
        <f t="shared" si="85"/>
        <v>0</v>
      </c>
      <c r="CZ56" s="22">
        <f t="shared" si="86"/>
        <v>0</v>
      </c>
      <c r="DA56" s="22">
        <f t="shared" si="87"/>
        <v>0</v>
      </c>
      <c r="DB56" s="22">
        <f t="shared" si="88"/>
        <v>5.1546391752577323</v>
      </c>
      <c r="DC56" s="22">
        <f t="shared" si="89"/>
        <v>5.1546391752577323</v>
      </c>
      <c r="DE56" s="22">
        <f t="shared" si="90"/>
        <v>0</v>
      </c>
      <c r="DF56" s="22">
        <f t="shared" si="91"/>
        <v>0</v>
      </c>
      <c r="DG56" s="22">
        <f t="shared" si="92"/>
        <v>1</v>
      </c>
      <c r="DH56" s="22">
        <f t="shared" si="93"/>
        <v>1</v>
      </c>
      <c r="DI56" s="22">
        <f t="shared" si="94"/>
        <v>0</v>
      </c>
      <c r="DJ56" s="22">
        <f t="shared" si="95"/>
        <v>0</v>
      </c>
      <c r="DK56" s="22">
        <f t="shared" si="96"/>
        <v>0</v>
      </c>
      <c r="DL56" s="22">
        <f t="shared" si="97"/>
        <v>0</v>
      </c>
      <c r="DM56" s="22">
        <f t="shared" si="98"/>
        <v>0</v>
      </c>
      <c r="DN56" s="22">
        <f t="shared" si="99"/>
        <v>0</v>
      </c>
      <c r="DO56" s="22">
        <f t="shared" si="100"/>
        <v>0</v>
      </c>
      <c r="DP56" s="22">
        <f t="shared" si="101"/>
        <v>0</v>
      </c>
      <c r="DQ56" s="22">
        <f t="shared" si="102"/>
        <v>0</v>
      </c>
    </row>
    <row r="57" spans="1:121" s="22" customFormat="1" ht="15.75" thickBot="1">
      <c r="A57" s="117" t="str">
        <f>UTP!A6</f>
        <v>UTP</v>
      </c>
      <c r="B57" s="117">
        <f>UTP!B6</f>
        <v>4</v>
      </c>
      <c r="C57" s="117" t="str">
        <f>UTP!C6</f>
        <v>Angela Ribas</v>
      </c>
      <c r="D57" s="96" t="str">
        <f>UTP!D6</f>
        <v>P</v>
      </c>
      <c r="E57" s="117">
        <f>UTP!E6</f>
        <v>0</v>
      </c>
      <c r="F57" s="117">
        <f>UTP!F6</f>
        <v>0</v>
      </c>
      <c r="G57" s="117">
        <f>UTP!G6</f>
        <v>0</v>
      </c>
      <c r="H57" s="117">
        <f>UTP!H6</f>
        <v>0</v>
      </c>
      <c r="I57" s="117">
        <f>UTP!I6</f>
        <v>0</v>
      </c>
      <c r="J57" s="117">
        <f>UTP!J6</f>
        <v>0</v>
      </c>
      <c r="K57" s="117">
        <f>UTP!K6</f>
        <v>3</v>
      </c>
      <c r="L57" s="117">
        <f>UTP!L6</f>
        <v>0</v>
      </c>
      <c r="M57" s="117">
        <f>UTP!M6</f>
        <v>0</v>
      </c>
      <c r="N57" s="117">
        <f>UTP!N6</f>
        <v>0</v>
      </c>
      <c r="O57" s="117">
        <f>UTP!O6</f>
        <v>0</v>
      </c>
      <c r="P57" s="117">
        <f>UTP!P6</f>
        <v>0</v>
      </c>
      <c r="Q57" s="117">
        <f>UTP!Q6</f>
        <v>0</v>
      </c>
      <c r="R57" s="117">
        <f>UTP!R6</f>
        <v>0</v>
      </c>
      <c r="S57" s="117">
        <f>UTP!S6</f>
        <v>1.1000000000000001</v>
      </c>
      <c r="T57" s="96" t="str">
        <f>UTP!T6</f>
        <v>P</v>
      </c>
      <c r="U57" s="117">
        <f>UTP!U6</f>
        <v>0</v>
      </c>
      <c r="V57" s="117">
        <f>UTP!V6</f>
        <v>0</v>
      </c>
      <c r="W57" s="117">
        <f>UTP!W6</f>
        <v>1</v>
      </c>
      <c r="X57" s="117">
        <f>UTP!X6</f>
        <v>0</v>
      </c>
      <c r="Y57" s="117">
        <f>UTP!Y6</f>
        <v>0</v>
      </c>
      <c r="Z57" s="117">
        <f>UTP!Z6</f>
        <v>0</v>
      </c>
      <c r="AA57" s="117">
        <f>UTP!AA6</f>
        <v>0</v>
      </c>
      <c r="AB57" s="117">
        <f>UTP!AB6</f>
        <v>0</v>
      </c>
      <c r="AC57" s="117">
        <f>UTP!AC6</f>
        <v>0</v>
      </c>
      <c r="AD57" s="117">
        <f>UTP!AD6</f>
        <v>0</v>
      </c>
      <c r="AE57" s="117">
        <f>UTP!AE6</f>
        <v>0</v>
      </c>
      <c r="AF57" s="117">
        <f>UTP!AF6</f>
        <v>0</v>
      </c>
      <c r="AG57" s="117">
        <f>UTP!AG6</f>
        <v>0</v>
      </c>
      <c r="AH57" s="117">
        <f>UTP!AH6</f>
        <v>0</v>
      </c>
      <c r="AI57" s="117">
        <f>UTP!AI6</f>
        <v>0</v>
      </c>
      <c r="AJ57" s="48"/>
      <c r="AK57" s="90"/>
      <c r="AL57" s="31"/>
      <c r="AM57" s="31"/>
      <c r="AN57" s="25"/>
      <c r="AO57" s="25"/>
      <c r="AP57" s="25"/>
      <c r="AQ57" s="25"/>
      <c r="AR57" s="26"/>
      <c r="AS57" s="24"/>
      <c r="AT57" s="24"/>
      <c r="AU57" s="24"/>
      <c r="AV57" s="24"/>
      <c r="AW57" s="24"/>
      <c r="AX57" s="24"/>
      <c r="AY57" s="24"/>
      <c r="AZ57" s="27">
        <f t="shared" si="44"/>
        <v>2</v>
      </c>
      <c r="BA57" s="28">
        <f t="shared" si="45"/>
        <v>0</v>
      </c>
      <c r="BB57" s="29">
        <f t="shared" si="46"/>
        <v>0</v>
      </c>
      <c r="BC57" s="29">
        <f t="shared" si="47"/>
        <v>0</v>
      </c>
      <c r="BD57" s="29">
        <f t="shared" si="48"/>
        <v>1</v>
      </c>
      <c r="BE57" s="29">
        <f t="shared" si="49"/>
        <v>1</v>
      </c>
      <c r="BF57" s="29">
        <f t="shared" si="50"/>
        <v>0</v>
      </c>
      <c r="BG57" s="29">
        <f t="shared" si="51"/>
        <v>1</v>
      </c>
      <c r="BH57" s="29">
        <f t="shared" si="52"/>
        <v>0</v>
      </c>
      <c r="BI57" s="29">
        <f t="shared" si="53"/>
        <v>0</v>
      </c>
      <c r="BJ57" s="29">
        <f t="shared" si="54"/>
        <v>3</v>
      </c>
      <c r="BK57" s="29">
        <f t="shared" si="55"/>
        <v>0</v>
      </c>
      <c r="BL57" s="29">
        <f t="shared" si="56"/>
        <v>0</v>
      </c>
      <c r="BM57" s="29">
        <f t="shared" si="57"/>
        <v>0</v>
      </c>
      <c r="BN57" s="29">
        <f t="shared" si="58"/>
        <v>0</v>
      </c>
      <c r="BO57" s="29">
        <f t="shared" si="59"/>
        <v>0</v>
      </c>
      <c r="BP57" s="29">
        <f t="shared" si="60"/>
        <v>0</v>
      </c>
      <c r="BQ57" s="29">
        <f t="shared" si="61"/>
        <v>0</v>
      </c>
      <c r="BR57" s="29">
        <f t="shared" si="62"/>
        <v>0</v>
      </c>
      <c r="BS57" s="29">
        <f t="shared" si="63"/>
        <v>0</v>
      </c>
      <c r="BT57" s="29">
        <f t="shared" si="64"/>
        <v>0</v>
      </c>
      <c r="BU57" s="30">
        <f t="shared" si="65"/>
        <v>1.1000000000000001</v>
      </c>
      <c r="BV57" s="30">
        <f t="shared" si="66"/>
        <v>1.1000000000000001</v>
      </c>
      <c r="BX57" s="28">
        <f t="shared" si="67"/>
        <v>60</v>
      </c>
      <c r="BY57" s="29">
        <f t="shared" si="68"/>
        <v>0</v>
      </c>
      <c r="BZ57" s="29">
        <f t="shared" si="69"/>
        <v>15</v>
      </c>
      <c r="CA57" s="29">
        <f t="shared" si="70"/>
        <v>0</v>
      </c>
      <c r="CB57" s="29">
        <f t="shared" si="71"/>
        <v>11</v>
      </c>
      <c r="CC57" s="30">
        <f t="shared" si="34"/>
        <v>86</v>
      </c>
      <c r="CD57" s="122">
        <f t="shared" si="6"/>
        <v>-60.666666666666657</v>
      </c>
      <c r="CE57" s="22" t="str">
        <f t="shared" si="35"/>
        <v>NAO</v>
      </c>
      <c r="CF57" s="122">
        <f t="shared" si="7"/>
        <v>-100.66666666666666</v>
      </c>
      <c r="CG57" s="22" t="str">
        <f t="shared" si="36"/>
        <v>NAO</v>
      </c>
      <c r="CH57" s="122">
        <f t="shared" si="8"/>
        <v>-140.66666666666666</v>
      </c>
      <c r="CI57" s="22" t="str">
        <f t="shared" si="37"/>
        <v>NAO</v>
      </c>
      <c r="CK57" s="22">
        <f t="shared" si="72"/>
        <v>0.15349194167306215</v>
      </c>
      <c r="CM57" s="22">
        <f t="shared" si="73"/>
        <v>0</v>
      </c>
      <c r="CN57" s="22">
        <f t="shared" si="74"/>
        <v>0</v>
      </c>
      <c r="CO57" s="22">
        <f t="shared" si="75"/>
        <v>0.18587360594795541</v>
      </c>
      <c r="CP57" s="22">
        <f t="shared" si="76"/>
        <v>0</v>
      </c>
      <c r="CQ57" s="22">
        <f t="shared" si="77"/>
        <v>0</v>
      </c>
      <c r="CR57" s="22">
        <f t="shared" si="78"/>
        <v>0</v>
      </c>
      <c r="CS57" s="22">
        <f t="shared" si="79"/>
        <v>8.5714285714285712</v>
      </c>
      <c r="CT57" s="22">
        <f t="shared" si="80"/>
        <v>0</v>
      </c>
      <c r="CU57" s="22">
        <f t="shared" si="81"/>
        <v>0</v>
      </c>
      <c r="CV57" s="22">
        <f t="shared" si="82"/>
        <v>0</v>
      </c>
      <c r="CW57" s="22" t="e">
        <f t="shared" si="83"/>
        <v>#DIV/0!</v>
      </c>
      <c r="CX57" s="22" t="e">
        <f t="shared" si="84"/>
        <v>#DIV/0!</v>
      </c>
      <c r="CY57" s="22">
        <f t="shared" si="85"/>
        <v>0</v>
      </c>
      <c r="CZ57" s="22">
        <f t="shared" si="86"/>
        <v>0</v>
      </c>
      <c r="DA57" s="22">
        <f t="shared" si="87"/>
        <v>0</v>
      </c>
      <c r="DB57" s="22">
        <f t="shared" si="88"/>
        <v>5.6701030927835063</v>
      </c>
      <c r="DC57" s="22">
        <f t="shared" si="89"/>
        <v>5.6701030927835063</v>
      </c>
      <c r="DE57" s="22">
        <f t="shared" si="90"/>
        <v>0</v>
      </c>
      <c r="DF57" s="22">
        <f t="shared" si="91"/>
        <v>0</v>
      </c>
      <c r="DG57" s="22">
        <f t="shared" si="92"/>
        <v>1</v>
      </c>
      <c r="DH57" s="22">
        <f t="shared" si="93"/>
        <v>0</v>
      </c>
      <c r="DI57" s="22">
        <f t="shared" si="94"/>
        <v>0</v>
      </c>
      <c r="DJ57" s="22">
        <f t="shared" si="95"/>
        <v>0</v>
      </c>
      <c r="DK57" s="22">
        <f t="shared" si="96"/>
        <v>1</v>
      </c>
      <c r="DL57" s="22">
        <f t="shared" si="97"/>
        <v>0</v>
      </c>
      <c r="DM57" s="22">
        <f t="shared" si="98"/>
        <v>0</v>
      </c>
      <c r="DN57" s="22">
        <f t="shared" si="99"/>
        <v>0</v>
      </c>
      <c r="DO57" s="22">
        <f t="shared" si="100"/>
        <v>0</v>
      </c>
      <c r="DP57" s="22">
        <f t="shared" si="101"/>
        <v>0</v>
      </c>
      <c r="DQ57" s="22">
        <f t="shared" si="102"/>
        <v>0</v>
      </c>
    </row>
    <row r="58" spans="1:121" s="22" customFormat="1" ht="15.75" thickBot="1">
      <c r="A58" s="117" t="str">
        <f>UTP!A7</f>
        <v>UTP</v>
      </c>
      <c r="B58" s="117">
        <f>UTP!B7</f>
        <v>5</v>
      </c>
      <c r="C58" s="117" t="str">
        <f>UTP!C7</f>
        <v>Ana Paula Berberian Vieira da Silva</v>
      </c>
      <c r="D58" s="96" t="str">
        <f>UTP!D7</f>
        <v>P</v>
      </c>
      <c r="E58" s="117">
        <f>UTP!E7</f>
        <v>0</v>
      </c>
      <c r="F58" s="117">
        <f>UTP!F7</f>
        <v>0</v>
      </c>
      <c r="G58" s="117">
        <f>UTP!G7</f>
        <v>0</v>
      </c>
      <c r="H58" s="117">
        <f>UTP!H7</f>
        <v>1</v>
      </c>
      <c r="I58" s="117">
        <f>UTP!I7</f>
        <v>0</v>
      </c>
      <c r="J58" s="117">
        <f>UTP!J7</f>
        <v>0</v>
      </c>
      <c r="K58" s="117">
        <f>UTP!K7</f>
        <v>0</v>
      </c>
      <c r="L58" s="117">
        <f>UTP!L7</f>
        <v>0</v>
      </c>
      <c r="M58" s="117">
        <f>UTP!M7</f>
        <v>0</v>
      </c>
      <c r="N58" s="117">
        <f>UTP!N7</f>
        <v>0</v>
      </c>
      <c r="O58" s="117">
        <f>UTP!O7</f>
        <v>0</v>
      </c>
      <c r="P58" s="117">
        <f>UTP!P7</f>
        <v>0</v>
      </c>
      <c r="Q58" s="117">
        <f>UTP!Q7</f>
        <v>0</v>
      </c>
      <c r="R58" s="117">
        <f>UTP!R7</f>
        <v>0</v>
      </c>
      <c r="S58" s="117">
        <f>UTP!S7</f>
        <v>1</v>
      </c>
      <c r="T58" s="96" t="str">
        <f>UTP!T7</f>
        <v>P</v>
      </c>
      <c r="U58" s="117">
        <f>UTP!U7</f>
        <v>0</v>
      </c>
      <c r="V58" s="117">
        <f>UTP!V7</f>
        <v>0</v>
      </c>
      <c r="W58" s="117">
        <f>UTP!W7</f>
        <v>1</v>
      </c>
      <c r="X58" s="117">
        <f>UTP!X7</f>
        <v>0</v>
      </c>
      <c r="Y58" s="117">
        <f>UTP!Y7</f>
        <v>0</v>
      </c>
      <c r="Z58" s="117">
        <f>UTP!Z7</f>
        <v>0</v>
      </c>
      <c r="AA58" s="117">
        <f>UTP!AA7</f>
        <v>0</v>
      </c>
      <c r="AB58" s="117">
        <f>UTP!AB7</f>
        <v>0</v>
      </c>
      <c r="AC58" s="117">
        <f>UTP!AC7</f>
        <v>0</v>
      </c>
      <c r="AD58" s="117">
        <f>UTP!AD7</f>
        <v>0</v>
      </c>
      <c r="AE58" s="117">
        <f>UTP!AE7</f>
        <v>0</v>
      </c>
      <c r="AF58" s="117">
        <f>UTP!AF7</f>
        <v>0</v>
      </c>
      <c r="AG58" s="117">
        <f>UTP!AG7</f>
        <v>0</v>
      </c>
      <c r="AH58" s="117">
        <f>UTP!AH7</f>
        <v>0</v>
      </c>
      <c r="AI58" s="117">
        <f>UTP!AI7</f>
        <v>0</v>
      </c>
      <c r="AJ58" s="48"/>
      <c r="AK58" s="90"/>
      <c r="AL58" s="31"/>
      <c r="AM58" s="31"/>
      <c r="AN58" s="25"/>
      <c r="AO58" s="25"/>
      <c r="AP58" s="25"/>
      <c r="AQ58" s="25"/>
      <c r="AR58" s="26"/>
      <c r="AS58" s="24"/>
      <c r="AT58" s="24"/>
      <c r="AU58" s="24"/>
      <c r="AV58" s="24"/>
      <c r="AW58" s="24"/>
      <c r="AX58" s="24"/>
      <c r="AY58" s="24"/>
      <c r="AZ58" s="27">
        <f t="shared" si="44"/>
        <v>2</v>
      </c>
      <c r="BA58" s="28">
        <f t="shared" si="45"/>
        <v>0</v>
      </c>
      <c r="BB58" s="29">
        <f t="shared" si="46"/>
        <v>0</v>
      </c>
      <c r="BC58" s="29">
        <f t="shared" si="47"/>
        <v>0</v>
      </c>
      <c r="BD58" s="29">
        <f t="shared" si="48"/>
        <v>1</v>
      </c>
      <c r="BE58" s="29">
        <f t="shared" si="49"/>
        <v>1</v>
      </c>
      <c r="BF58" s="29">
        <f t="shared" si="50"/>
        <v>1</v>
      </c>
      <c r="BG58" s="29">
        <f t="shared" si="51"/>
        <v>2</v>
      </c>
      <c r="BH58" s="29">
        <f t="shared" si="52"/>
        <v>0</v>
      </c>
      <c r="BI58" s="29">
        <f t="shared" si="53"/>
        <v>0</v>
      </c>
      <c r="BJ58" s="29">
        <f t="shared" si="54"/>
        <v>0</v>
      </c>
      <c r="BK58" s="29">
        <f t="shared" si="55"/>
        <v>0</v>
      </c>
      <c r="BL58" s="29">
        <f t="shared" si="56"/>
        <v>0</v>
      </c>
      <c r="BM58" s="29">
        <f t="shared" si="57"/>
        <v>0</v>
      </c>
      <c r="BN58" s="29">
        <f t="shared" si="58"/>
        <v>0</v>
      </c>
      <c r="BO58" s="29">
        <f t="shared" si="59"/>
        <v>0</v>
      </c>
      <c r="BP58" s="29">
        <f t="shared" si="60"/>
        <v>0</v>
      </c>
      <c r="BQ58" s="29">
        <f t="shared" si="61"/>
        <v>0</v>
      </c>
      <c r="BR58" s="29">
        <f t="shared" si="62"/>
        <v>0</v>
      </c>
      <c r="BS58" s="29">
        <f t="shared" si="63"/>
        <v>0</v>
      </c>
      <c r="BT58" s="29">
        <f t="shared" si="64"/>
        <v>0</v>
      </c>
      <c r="BU58" s="30">
        <f t="shared" si="65"/>
        <v>1</v>
      </c>
      <c r="BV58" s="30">
        <f t="shared" si="66"/>
        <v>1</v>
      </c>
      <c r="BX58" s="28">
        <f t="shared" si="67"/>
        <v>100</v>
      </c>
      <c r="BY58" s="29">
        <f t="shared" si="68"/>
        <v>0</v>
      </c>
      <c r="BZ58" s="29">
        <f t="shared" si="69"/>
        <v>0</v>
      </c>
      <c r="CA58" s="29">
        <f t="shared" si="70"/>
        <v>0</v>
      </c>
      <c r="CB58" s="29">
        <f t="shared" si="71"/>
        <v>10</v>
      </c>
      <c r="CC58" s="30">
        <f t="shared" si="34"/>
        <v>110</v>
      </c>
      <c r="CD58" s="122">
        <f t="shared" si="6"/>
        <v>-36.666666666666657</v>
      </c>
      <c r="CE58" s="22" t="str">
        <f t="shared" si="35"/>
        <v>NAO</v>
      </c>
      <c r="CF58" s="122">
        <f t="shared" si="7"/>
        <v>-76.666666666666657</v>
      </c>
      <c r="CG58" s="22" t="str">
        <f t="shared" si="36"/>
        <v>NAO</v>
      </c>
      <c r="CH58" s="122">
        <f t="shared" si="8"/>
        <v>-116.66666666666666</v>
      </c>
      <c r="CI58" s="22" t="str">
        <f t="shared" si="37"/>
        <v>NAO</v>
      </c>
      <c r="CK58" s="22">
        <f t="shared" si="72"/>
        <v>0.19632690213996323</v>
      </c>
      <c r="CM58" s="22">
        <f t="shared" si="73"/>
        <v>0</v>
      </c>
      <c r="CN58" s="22">
        <f t="shared" si="74"/>
        <v>0</v>
      </c>
      <c r="CO58" s="22">
        <f t="shared" si="75"/>
        <v>0.18587360594795541</v>
      </c>
      <c r="CP58" s="22">
        <f t="shared" si="76"/>
        <v>1.5384615384615383</v>
      </c>
      <c r="CQ58" s="22">
        <f t="shared" si="77"/>
        <v>0</v>
      </c>
      <c r="CR58" s="22">
        <f t="shared" si="78"/>
        <v>0</v>
      </c>
      <c r="CS58" s="22">
        <f t="shared" si="79"/>
        <v>0</v>
      </c>
      <c r="CT58" s="22">
        <f t="shared" si="80"/>
        <v>0</v>
      </c>
      <c r="CU58" s="22">
        <f t="shared" si="81"/>
        <v>0</v>
      </c>
      <c r="CV58" s="22">
        <f t="shared" si="82"/>
        <v>0</v>
      </c>
      <c r="CW58" s="22" t="e">
        <f t="shared" si="83"/>
        <v>#DIV/0!</v>
      </c>
      <c r="CX58" s="22" t="e">
        <f t="shared" si="84"/>
        <v>#DIV/0!</v>
      </c>
      <c r="CY58" s="22">
        <f t="shared" si="85"/>
        <v>0</v>
      </c>
      <c r="CZ58" s="22">
        <f t="shared" si="86"/>
        <v>0</v>
      </c>
      <c r="DA58" s="22">
        <f t="shared" si="87"/>
        <v>0</v>
      </c>
      <c r="DB58" s="22">
        <f t="shared" si="88"/>
        <v>5.1546391752577323</v>
      </c>
      <c r="DC58" s="22">
        <f t="shared" si="89"/>
        <v>5.1546391752577323</v>
      </c>
      <c r="DE58" s="22">
        <f t="shared" si="90"/>
        <v>0</v>
      </c>
      <c r="DF58" s="22">
        <f t="shared" si="91"/>
        <v>0</v>
      </c>
      <c r="DG58" s="22">
        <f t="shared" si="92"/>
        <v>1</v>
      </c>
      <c r="DH58" s="22">
        <f t="shared" si="93"/>
        <v>1</v>
      </c>
      <c r="DI58" s="22">
        <f t="shared" si="94"/>
        <v>0</v>
      </c>
      <c r="DJ58" s="22">
        <f t="shared" si="95"/>
        <v>0</v>
      </c>
      <c r="DK58" s="22">
        <f t="shared" si="96"/>
        <v>0</v>
      </c>
      <c r="DL58" s="22">
        <f t="shared" si="97"/>
        <v>0</v>
      </c>
      <c r="DM58" s="22">
        <f t="shared" si="98"/>
        <v>0</v>
      </c>
      <c r="DN58" s="22">
        <f t="shared" si="99"/>
        <v>0</v>
      </c>
      <c r="DO58" s="22">
        <f t="shared" si="100"/>
        <v>0</v>
      </c>
      <c r="DP58" s="22">
        <f t="shared" si="101"/>
        <v>0</v>
      </c>
      <c r="DQ58" s="22">
        <f t="shared" si="102"/>
        <v>0</v>
      </c>
    </row>
    <row r="59" spans="1:121" s="22" customFormat="1" ht="15.75" thickBot="1">
      <c r="A59" s="117" t="str">
        <f>UTP!A8</f>
        <v>UTP</v>
      </c>
      <c r="B59" s="117">
        <f>UTP!B8</f>
        <v>6</v>
      </c>
      <c r="C59" s="117" t="str">
        <f>UTP!C8</f>
        <v>Ari Leon Jurkiewicz</v>
      </c>
      <c r="D59" s="96" t="str">
        <f>UTP!D8</f>
        <v>P</v>
      </c>
      <c r="E59" s="117">
        <f>UTP!E8</f>
        <v>0</v>
      </c>
      <c r="F59" s="117">
        <f>UTP!F8</f>
        <v>0</v>
      </c>
      <c r="G59" s="117">
        <f>UTP!G8</f>
        <v>3</v>
      </c>
      <c r="H59" s="117">
        <f>UTP!H8</f>
        <v>1</v>
      </c>
      <c r="I59" s="117">
        <f>UTP!I8</f>
        <v>0</v>
      </c>
      <c r="J59" s="117">
        <f>UTP!J8</f>
        <v>2</v>
      </c>
      <c r="K59" s="117">
        <f>UTP!K8</f>
        <v>0</v>
      </c>
      <c r="L59" s="117">
        <f>UTP!L8</f>
        <v>0</v>
      </c>
      <c r="M59" s="117">
        <f>UTP!M8</f>
        <v>0</v>
      </c>
      <c r="N59" s="117">
        <f>UTP!N8</f>
        <v>0</v>
      </c>
      <c r="O59" s="117">
        <f>UTP!O8</f>
        <v>0</v>
      </c>
      <c r="P59" s="117">
        <f>UTP!P8</f>
        <v>0</v>
      </c>
      <c r="Q59" s="117">
        <f>UTP!Q8</f>
        <v>0</v>
      </c>
      <c r="R59" s="117">
        <f>UTP!R8</f>
        <v>0</v>
      </c>
      <c r="S59" s="117">
        <f>UTP!S8</f>
        <v>0</v>
      </c>
      <c r="T59" s="96" t="str">
        <f>UTP!T8</f>
        <v>P</v>
      </c>
      <c r="U59" s="117">
        <f>UTP!U8</f>
        <v>0</v>
      </c>
      <c r="V59" s="117">
        <f>UTP!V8</f>
        <v>0</v>
      </c>
      <c r="W59" s="117">
        <f>UTP!W8</f>
        <v>3</v>
      </c>
      <c r="X59" s="117">
        <f>UTP!X8</f>
        <v>0</v>
      </c>
      <c r="Y59" s="117">
        <f>UTP!Y8</f>
        <v>0</v>
      </c>
      <c r="Z59" s="117">
        <f>UTP!Z8</f>
        <v>0</v>
      </c>
      <c r="AA59" s="117">
        <f>UTP!AA8</f>
        <v>0</v>
      </c>
      <c r="AB59" s="117">
        <f>UTP!AB8</f>
        <v>0</v>
      </c>
      <c r="AC59" s="117">
        <f>UTP!AC8</f>
        <v>0</v>
      </c>
      <c r="AD59" s="117">
        <f>UTP!AD8</f>
        <v>0</v>
      </c>
      <c r="AE59" s="117">
        <f>UTP!AE8</f>
        <v>0</v>
      </c>
      <c r="AF59" s="117">
        <f>UTP!AF8</f>
        <v>1</v>
      </c>
      <c r="AG59" s="117">
        <f>UTP!AG8</f>
        <v>0</v>
      </c>
      <c r="AH59" s="117">
        <f>UTP!AH8</f>
        <v>0</v>
      </c>
      <c r="AI59" s="117">
        <f>UTP!AI8</f>
        <v>0</v>
      </c>
      <c r="AJ59" s="48"/>
      <c r="AK59" s="90"/>
      <c r="AL59" s="31"/>
      <c r="AM59" s="31"/>
      <c r="AN59" s="25"/>
      <c r="AO59" s="25"/>
      <c r="AP59" s="25"/>
      <c r="AQ59" s="25"/>
      <c r="AR59" s="26"/>
      <c r="AS59" s="24"/>
      <c r="AT59" s="24"/>
      <c r="AU59" s="24"/>
      <c r="AV59" s="24"/>
      <c r="AW59" s="24"/>
      <c r="AX59" s="24"/>
      <c r="AY59" s="24"/>
      <c r="AZ59" s="27">
        <f t="shared" si="44"/>
        <v>2</v>
      </c>
      <c r="BA59" s="28">
        <f t="shared" si="45"/>
        <v>0</v>
      </c>
      <c r="BB59" s="29">
        <f t="shared" si="46"/>
        <v>0</v>
      </c>
      <c r="BC59" s="29">
        <f t="shared" si="47"/>
        <v>0</v>
      </c>
      <c r="BD59" s="29">
        <f t="shared" si="48"/>
        <v>6</v>
      </c>
      <c r="BE59" s="29">
        <f t="shared" si="49"/>
        <v>6</v>
      </c>
      <c r="BF59" s="29">
        <f t="shared" si="50"/>
        <v>1</v>
      </c>
      <c r="BG59" s="29">
        <f t="shared" si="51"/>
        <v>7</v>
      </c>
      <c r="BH59" s="29">
        <f t="shared" si="52"/>
        <v>0</v>
      </c>
      <c r="BI59" s="29">
        <f t="shared" si="53"/>
        <v>2</v>
      </c>
      <c r="BJ59" s="29">
        <f t="shared" si="54"/>
        <v>0</v>
      </c>
      <c r="BK59" s="29">
        <f t="shared" si="55"/>
        <v>0</v>
      </c>
      <c r="BL59" s="29">
        <f t="shared" si="56"/>
        <v>0</v>
      </c>
      <c r="BM59" s="29">
        <f t="shared" si="57"/>
        <v>0</v>
      </c>
      <c r="BN59" s="29">
        <f t="shared" si="58"/>
        <v>0</v>
      </c>
      <c r="BO59" s="29">
        <f t="shared" si="59"/>
        <v>0</v>
      </c>
      <c r="BP59" s="29">
        <f t="shared" si="60"/>
        <v>0</v>
      </c>
      <c r="BQ59" s="29">
        <f t="shared" si="61"/>
        <v>1</v>
      </c>
      <c r="BR59" s="29">
        <f t="shared" si="62"/>
        <v>0</v>
      </c>
      <c r="BS59" s="29">
        <f t="shared" si="63"/>
        <v>1</v>
      </c>
      <c r="BT59" s="29">
        <f t="shared" si="64"/>
        <v>0</v>
      </c>
      <c r="BU59" s="30">
        <f t="shared" si="65"/>
        <v>0</v>
      </c>
      <c r="BV59" s="30">
        <f t="shared" si="66"/>
        <v>0</v>
      </c>
      <c r="BX59" s="28">
        <f t="shared" si="67"/>
        <v>400</v>
      </c>
      <c r="BY59" s="29">
        <f t="shared" si="68"/>
        <v>20</v>
      </c>
      <c r="BZ59" s="29">
        <f t="shared" si="69"/>
        <v>0</v>
      </c>
      <c r="CA59" s="29">
        <f t="shared" si="70"/>
        <v>0</v>
      </c>
      <c r="CB59" s="29">
        <f t="shared" si="71"/>
        <v>100</v>
      </c>
      <c r="CC59" s="30">
        <f t="shared" si="34"/>
        <v>520</v>
      </c>
      <c r="CD59" s="122">
        <f t="shared" si="6"/>
        <v>373.33333333333337</v>
      </c>
      <c r="CE59" s="22">
        <f t="shared" si="35"/>
        <v>3</v>
      </c>
      <c r="CF59" s="122">
        <f t="shared" si="7"/>
        <v>333.33333333333337</v>
      </c>
      <c r="CG59" s="22">
        <f t="shared" si="36"/>
        <v>4</v>
      </c>
      <c r="CH59" s="122">
        <f t="shared" si="8"/>
        <v>293.33333333333337</v>
      </c>
      <c r="CI59" s="22">
        <f t="shared" si="37"/>
        <v>5</v>
      </c>
      <c r="CK59" s="22">
        <f t="shared" si="72"/>
        <v>0.92809081011618977</v>
      </c>
      <c r="CM59" s="22">
        <f t="shared" si="73"/>
        <v>0</v>
      </c>
      <c r="CN59" s="22">
        <f t="shared" si="74"/>
        <v>0</v>
      </c>
      <c r="CO59" s="22">
        <f t="shared" si="75"/>
        <v>1.1152416356877324</v>
      </c>
      <c r="CP59" s="22">
        <f t="shared" si="76"/>
        <v>1.5384615384615383</v>
      </c>
      <c r="CQ59" s="22">
        <f t="shared" si="77"/>
        <v>0</v>
      </c>
      <c r="CR59" s="22">
        <f t="shared" si="78"/>
        <v>11.76470588235294</v>
      </c>
      <c r="CS59" s="22">
        <f t="shared" si="79"/>
        <v>0</v>
      </c>
      <c r="CT59" s="22">
        <f t="shared" si="80"/>
        <v>0</v>
      </c>
      <c r="CU59" s="22">
        <f t="shared" si="81"/>
        <v>0</v>
      </c>
      <c r="CV59" s="22">
        <f t="shared" si="82"/>
        <v>0</v>
      </c>
      <c r="CW59" s="22" t="e">
        <f t="shared" si="83"/>
        <v>#DIV/0!</v>
      </c>
      <c r="CX59" s="22" t="e">
        <f t="shared" si="84"/>
        <v>#DIV/0!</v>
      </c>
      <c r="CY59" s="22">
        <f t="shared" si="85"/>
        <v>5.5555555555555554</v>
      </c>
      <c r="CZ59" s="22">
        <f t="shared" si="86"/>
        <v>0</v>
      </c>
      <c r="DA59" s="22">
        <f t="shared" si="87"/>
        <v>0</v>
      </c>
      <c r="DB59" s="22">
        <f t="shared" si="88"/>
        <v>0</v>
      </c>
      <c r="DC59" s="22">
        <f t="shared" si="89"/>
        <v>0</v>
      </c>
      <c r="DE59" s="22">
        <f t="shared" si="90"/>
        <v>0</v>
      </c>
      <c r="DF59" s="22">
        <f t="shared" si="91"/>
        <v>0</v>
      </c>
      <c r="DG59" s="22">
        <f t="shared" si="92"/>
        <v>1</v>
      </c>
      <c r="DH59" s="22">
        <f t="shared" si="93"/>
        <v>1</v>
      </c>
      <c r="DI59" s="22">
        <f t="shared" si="94"/>
        <v>0</v>
      </c>
      <c r="DJ59" s="22">
        <f t="shared" si="95"/>
        <v>1</v>
      </c>
      <c r="DK59" s="22">
        <f t="shared" si="96"/>
        <v>0</v>
      </c>
      <c r="DL59" s="22">
        <f t="shared" si="97"/>
        <v>0</v>
      </c>
      <c r="DM59" s="22">
        <f t="shared" si="98"/>
        <v>0</v>
      </c>
      <c r="DN59" s="22">
        <f t="shared" si="99"/>
        <v>0</v>
      </c>
      <c r="DO59" s="22">
        <f t="shared" si="100"/>
        <v>0</v>
      </c>
      <c r="DP59" s="22">
        <f t="shared" si="101"/>
        <v>1</v>
      </c>
      <c r="DQ59" s="22">
        <f t="shared" si="102"/>
        <v>0</v>
      </c>
    </row>
    <row r="60" spans="1:121" s="22" customFormat="1" ht="15.75" thickBot="1">
      <c r="A60" s="117" t="str">
        <f>UTP!A9</f>
        <v>UTP</v>
      </c>
      <c r="B60" s="117">
        <f>UTP!B9</f>
        <v>7</v>
      </c>
      <c r="C60" s="117" t="str">
        <f>UTP!C9</f>
        <v>Claudia Giglio de Oliveira Gonçalves</v>
      </c>
      <c r="D60" s="96" t="str">
        <f>UTP!D9</f>
        <v>P</v>
      </c>
      <c r="E60" s="117">
        <f>UTP!E9</f>
        <v>0</v>
      </c>
      <c r="F60" s="117">
        <f>UTP!F9</f>
        <v>0</v>
      </c>
      <c r="G60" s="117">
        <f>UTP!G9</f>
        <v>0</v>
      </c>
      <c r="H60" s="117">
        <f>UTP!H9</f>
        <v>0</v>
      </c>
      <c r="I60" s="117">
        <f>UTP!I9</f>
        <v>0</v>
      </c>
      <c r="J60" s="117">
        <f>UTP!J9</f>
        <v>0</v>
      </c>
      <c r="K60" s="117">
        <f>UTP!K9</f>
        <v>0</v>
      </c>
      <c r="L60" s="117">
        <f>UTP!L9</f>
        <v>0</v>
      </c>
      <c r="M60" s="117">
        <f>UTP!M9</f>
        <v>0</v>
      </c>
      <c r="N60" s="117">
        <f>UTP!N9</f>
        <v>0</v>
      </c>
      <c r="O60" s="117">
        <f>UTP!O9</f>
        <v>0</v>
      </c>
      <c r="P60" s="117">
        <f>UTP!P9</f>
        <v>0</v>
      </c>
      <c r="Q60" s="117">
        <f>UTP!Q9</f>
        <v>0</v>
      </c>
      <c r="R60" s="117">
        <f>UTP!R9</f>
        <v>0</v>
      </c>
      <c r="S60" s="117">
        <f>UTP!S9</f>
        <v>1.1000000000000001</v>
      </c>
      <c r="T60" s="96" t="str">
        <f>UTP!T9</f>
        <v>P</v>
      </c>
      <c r="U60" s="117">
        <f>UTP!U9</f>
        <v>0</v>
      </c>
      <c r="V60" s="117">
        <f>UTP!V9</f>
        <v>0</v>
      </c>
      <c r="W60" s="117">
        <f>UTP!W9</f>
        <v>4</v>
      </c>
      <c r="X60" s="117">
        <f>UTP!X9</f>
        <v>0</v>
      </c>
      <c r="Y60" s="117">
        <f>UTP!Y9</f>
        <v>0</v>
      </c>
      <c r="Z60" s="117">
        <f>UTP!Z9</f>
        <v>0</v>
      </c>
      <c r="AA60" s="117">
        <f>UTP!AA9</f>
        <v>0</v>
      </c>
      <c r="AB60" s="117">
        <f>UTP!AB9</f>
        <v>0</v>
      </c>
      <c r="AC60" s="117">
        <f>UTP!AC9</f>
        <v>0</v>
      </c>
      <c r="AD60" s="117">
        <f>UTP!AD9</f>
        <v>0</v>
      </c>
      <c r="AE60" s="117">
        <f>UTP!AE9</f>
        <v>0</v>
      </c>
      <c r="AF60" s="117">
        <f>UTP!AF9</f>
        <v>0</v>
      </c>
      <c r="AG60" s="117">
        <f>UTP!AG9</f>
        <v>0</v>
      </c>
      <c r="AH60" s="117">
        <f>UTP!AH9</f>
        <v>0</v>
      </c>
      <c r="AI60" s="117">
        <f>UTP!AI9</f>
        <v>0</v>
      </c>
      <c r="AJ60" s="48"/>
      <c r="AK60" s="90"/>
      <c r="AL60" s="31"/>
      <c r="AM60" s="31"/>
      <c r="AN60" s="25"/>
      <c r="AO60" s="25"/>
      <c r="AP60" s="25"/>
      <c r="AQ60" s="25"/>
      <c r="AR60" s="26"/>
      <c r="AS60" s="24"/>
      <c r="AT60" s="24"/>
      <c r="AU60" s="24"/>
      <c r="AV60" s="24"/>
      <c r="AW60" s="24"/>
      <c r="AX60" s="24"/>
      <c r="AY60" s="24"/>
      <c r="AZ60" s="27">
        <f t="shared" si="44"/>
        <v>2</v>
      </c>
      <c r="BA60" s="28">
        <f t="shared" si="45"/>
        <v>0</v>
      </c>
      <c r="BB60" s="29">
        <f t="shared" si="46"/>
        <v>0</v>
      </c>
      <c r="BC60" s="29">
        <f t="shared" si="47"/>
        <v>0</v>
      </c>
      <c r="BD60" s="29">
        <f t="shared" si="48"/>
        <v>4</v>
      </c>
      <c r="BE60" s="29">
        <f t="shared" si="49"/>
        <v>4</v>
      </c>
      <c r="BF60" s="29">
        <f t="shared" si="50"/>
        <v>0</v>
      </c>
      <c r="BG60" s="29">
        <f t="shared" si="51"/>
        <v>4</v>
      </c>
      <c r="BH60" s="29">
        <f t="shared" si="52"/>
        <v>0</v>
      </c>
      <c r="BI60" s="29">
        <f t="shared" si="53"/>
        <v>0</v>
      </c>
      <c r="BJ60" s="29">
        <f t="shared" si="54"/>
        <v>0</v>
      </c>
      <c r="BK60" s="29">
        <f t="shared" si="55"/>
        <v>0</v>
      </c>
      <c r="BL60" s="29">
        <f t="shared" si="56"/>
        <v>0</v>
      </c>
      <c r="BM60" s="29">
        <f t="shared" si="57"/>
        <v>0</v>
      </c>
      <c r="BN60" s="29">
        <f t="shared" si="58"/>
        <v>0</v>
      </c>
      <c r="BO60" s="29">
        <f t="shared" si="59"/>
        <v>0</v>
      </c>
      <c r="BP60" s="29">
        <f t="shared" si="60"/>
        <v>0</v>
      </c>
      <c r="BQ60" s="29">
        <f t="shared" si="61"/>
        <v>0</v>
      </c>
      <c r="BR60" s="29">
        <f t="shared" si="62"/>
        <v>0</v>
      </c>
      <c r="BS60" s="29">
        <f t="shared" si="63"/>
        <v>0</v>
      </c>
      <c r="BT60" s="29">
        <f t="shared" si="64"/>
        <v>0</v>
      </c>
      <c r="BU60" s="30">
        <f t="shared" si="65"/>
        <v>1.1000000000000001</v>
      </c>
      <c r="BV60" s="30">
        <f t="shared" si="66"/>
        <v>1.1000000000000001</v>
      </c>
      <c r="BX60" s="28">
        <f t="shared" si="67"/>
        <v>240</v>
      </c>
      <c r="BY60" s="29">
        <f t="shared" si="68"/>
        <v>0</v>
      </c>
      <c r="BZ60" s="29">
        <f t="shared" si="69"/>
        <v>0</v>
      </c>
      <c r="CA60" s="29">
        <f t="shared" si="70"/>
        <v>0</v>
      </c>
      <c r="CB60" s="29">
        <f t="shared" si="71"/>
        <v>11</v>
      </c>
      <c r="CC60" s="30">
        <f t="shared" si="34"/>
        <v>251</v>
      </c>
      <c r="CD60" s="122">
        <f t="shared" si="6"/>
        <v>104.33333333333334</v>
      </c>
      <c r="CE60" s="22">
        <f t="shared" si="35"/>
        <v>3</v>
      </c>
      <c r="CF60" s="122">
        <f t="shared" si="7"/>
        <v>64.333333333333343</v>
      </c>
      <c r="CG60" s="22">
        <f t="shared" si="36"/>
        <v>4</v>
      </c>
      <c r="CH60" s="122">
        <f t="shared" si="8"/>
        <v>24.333333333333343</v>
      </c>
      <c r="CI60" s="22">
        <f t="shared" si="37"/>
        <v>5</v>
      </c>
      <c r="CK60" s="22">
        <f t="shared" si="72"/>
        <v>0.44798229488300706</v>
      </c>
      <c r="CM60" s="22">
        <f t="shared" si="73"/>
        <v>0</v>
      </c>
      <c r="CN60" s="22">
        <f t="shared" si="74"/>
        <v>0</v>
      </c>
      <c r="CO60" s="22">
        <f t="shared" si="75"/>
        <v>0.74349442379182162</v>
      </c>
      <c r="CP60" s="22">
        <f t="shared" si="76"/>
        <v>0</v>
      </c>
      <c r="CQ60" s="22">
        <f t="shared" si="77"/>
        <v>0</v>
      </c>
      <c r="CR60" s="22">
        <f t="shared" si="78"/>
        <v>0</v>
      </c>
      <c r="CS60" s="22">
        <f t="shared" si="79"/>
        <v>0</v>
      </c>
      <c r="CT60" s="22">
        <f t="shared" si="80"/>
        <v>0</v>
      </c>
      <c r="CU60" s="22">
        <f t="shared" si="81"/>
        <v>0</v>
      </c>
      <c r="CV60" s="22">
        <f t="shared" si="82"/>
        <v>0</v>
      </c>
      <c r="CW60" s="22" t="e">
        <f t="shared" si="83"/>
        <v>#DIV/0!</v>
      </c>
      <c r="CX60" s="22" t="e">
        <f t="shared" si="84"/>
        <v>#DIV/0!</v>
      </c>
      <c r="CY60" s="22">
        <f t="shared" si="85"/>
        <v>0</v>
      </c>
      <c r="CZ60" s="22">
        <f t="shared" si="86"/>
        <v>0</v>
      </c>
      <c r="DA60" s="22">
        <f t="shared" si="87"/>
        <v>0</v>
      </c>
      <c r="DB60" s="22">
        <f t="shared" si="88"/>
        <v>5.6701030927835063</v>
      </c>
      <c r="DC60" s="22">
        <f t="shared" si="89"/>
        <v>5.6701030927835063</v>
      </c>
      <c r="DE60" s="22">
        <f t="shared" si="90"/>
        <v>0</v>
      </c>
      <c r="DF60" s="22">
        <f t="shared" si="91"/>
        <v>0</v>
      </c>
      <c r="DG60" s="22">
        <f t="shared" si="92"/>
        <v>1</v>
      </c>
      <c r="DH60" s="22">
        <f t="shared" si="93"/>
        <v>0</v>
      </c>
      <c r="DI60" s="22">
        <f t="shared" si="94"/>
        <v>0</v>
      </c>
      <c r="DJ60" s="22">
        <f t="shared" si="95"/>
        <v>0</v>
      </c>
      <c r="DK60" s="22">
        <f t="shared" si="96"/>
        <v>0</v>
      </c>
      <c r="DL60" s="22">
        <f t="shared" si="97"/>
        <v>0</v>
      </c>
      <c r="DM60" s="22">
        <f t="shared" si="98"/>
        <v>0</v>
      </c>
      <c r="DN60" s="22">
        <f t="shared" si="99"/>
        <v>0</v>
      </c>
      <c r="DO60" s="22">
        <f t="shared" si="100"/>
        <v>0</v>
      </c>
      <c r="DP60" s="22">
        <f t="shared" si="101"/>
        <v>0</v>
      </c>
      <c r="DQ60" s="22">
        <f t="shared" si="102"/>
        <v>0</v>
      </c>
    </row>
    <row r="61" spans="1:121" s="22" customFormat="1" ht="15.75" thickBot="1">
      <c r="A61" s="117" t="str">
        <f>UTP!A10</f>
        <v>UTP</v>
      </c>
      <c r="B61" s="117">
        <f>UTP!B10</f>
        <v>8</v>
      </c>
      <c r="C61" s="117" t="str">
        <f>UTP!C10</f>
        <v>Giselle Aparecida de Athayde Massi</v>
      </c>
      <c r="D61" s="96" t="str">
        <f>UTP!D10</f>
        <v>P</v>
      </c>
      <c r="E61" s="117">
        <f>UTP!E10</f>
        <v>0</v>
      </c>
      <c r="F61" s="117">
        <f>UTP!F10</f>
        <v>0</v>
      </c>
      <c r="G61" s="117">
        <f>UTP!G10</f>
        <v>0</v>
      </c>
      <c r="H61" s="117">
        <f>UTP!H10</f>
        <v>1</v>
      </c>
      <c r="I61" s="117">
        <f>UTP!I10</f>
        <v>0</v>
      </c>
      <c r="J61" s="117">
        <f>UTP!J10</f>
        <v>0</v>
      </c>
      <c r="K61" s="117">
        <f>UTP!K10</f>
        <v>1</v>
      </c>
      <c r="L61" s="117">
        <f>UTP!L10</f>
        <v>0</v>
      </c>
      <c r="M61" s="117">
        <f>UTP!M10</f>
        <v>0</v>
      </c>
      <c r="N61" s="117">
        <f>UTP!N10</f>
        <v>0</v>
      </c>
      <c r="O61" s="117">
        <f>UTP!O10</f>
        <v>0</v>
      </c>
      <c r="P61" s="117">
        <f>UTP!P10</f>
        <v>0</v>
      </c>
      <c r="Q61" s="117">
        <f>UTP!Q10</f>
        <v>0</v>
      </c>
      <c r="R61" s="117">
        <f>UTP!R10</f>
        <v>0</v>
      </c>
      <c r="S61" s="117">
        <f>UTP!S10</f>
        <v>1</v>
      </c>
      <c r="T61" s="96" t="str">
        <f>UTP!T10</f>
        <v>P</v>
      </c>
      <c r="U61" s="117">
        <f>UTP!U10</f>
        <v>0</v>
      </c>
      <c r="V61" s="117">
        <f>UTP!V10</f>
        <v>0</v>
      </c>
      <c r="W61" s="117">
        <f>UTP!W10</f>
        <v>3</v>
      </c>
      <c r="X61" s="117">
        <f>UTP!X10</f>
        <v>0</v>
      </c>
      <c r="Y61" s="117">
        <f>UTP!Y10</f>
        <v>0</v>
      </c>
      <c r="Z61" s="117">
        <f>UTP!Z10</f>
        <v>0</v>
      </c>
      <c r="AA61" s="117">
        <f>UTP!AA10</f>
        <v>0</v>
      </c>
      <c r="AB61" s="117">
        <f>UTP!AB10</f>
        <v>1</v>
      </c>
      <c r="AC61" s="117">
        <f>UTP!AC10</f>
        <v>0</v>
      </c>
      <c r="AD61" s="117">
        <f>UTP!AD10</f>
        <v>0</v>
      </c>
      <c r="AE61" s="117">
        <f>UTP!AE10</f>
        <v>0</v>
      </c>
      <c r="AF61" s="117">
        <f>UTP!AF10</f>
        <v>0</v>
      </c>
      <c r="AG61" s="117">
        <f>UTP!AG10</f>
        <v>0</v>
      </c>
      <c r="AH61" s="117">
        <f>UTP!AH10</f>
        <v>0</v>
      </c>
      <c r="AI61" s="117">
        <f>UTP!AI10</f>
        <v>0</v>
      </c>
      <c r="AJ61" s="48"/>
      <c r="AK61" s="90"/>
      <c r="AL61" s="31"/>
      <c r="AM61" s="31"/>
      <c r="AN61" s="25"/>
      <c r="AO61" s="25"/>
      <c r="AP61" s="25"/>
      <c r="AQ61" s="25"/>
      <c r="AR61" s="26"/>
      <c r="AS61" s="24"/>
      <c r="AT61" s="24"/>
      <c r="AU61" s="24"/>
      <c r="AV61" s="24"/>
      <c r="AW61" s="24"/>
      <c r="AX61" s="24"/>
      <c r="AY61" s="24"/>
      <c r="AZ61" s="27">
        <f t="shared" si="44"/>
        <v>2</v>
      </c>
      <c r="BA61" s="28">
        <f t="shared" si="45"/>
        <v>0</v>
      </c>
      <c r="BB61" s="29">
        <f t="shared" si="46"/>
        <v>0</v>
      </c>
      <c r="BC61" s="29">
        <f t="shared" si="47"/>
        <v>0</v>
      </c>
      <c r="BD61" s="29">
        <f t="shared" si="48"/>
        <v>3</v>
      </c>
      <c r="BE61" s="29">
        <f t="shared" si="49"/>
        <v>3</v>
      </c>
      <c r="BF61" s="29">
        <f t="shared" si="50"/>
        <v>1</v>
      </c>
      <c r="BG61" s="29">
        <f t="shared" si="51"/>
        <v>4</v>
      </c>
      <c r="BH61" s="29">
        <f t="shared" si="52"/>
        <v>0</v>
      </c>
      <c r="BI61" s="29">
        <f t="shared" si="53"/>
        <v>0</v>
      </c>
      <c r="BJ61" s="29">
        <f t="shared" si="54"/>
        <v>1</v>
      </c>
      <c r="BK61" s="29">
        <f t="shared" si="55"/>
        <v>1</v>
      </c>
      <c r="BL61" s="29">
        <f t="shared" si="56"/>
        <v>0</v>
      </c>
      <c r="BM61" s="29">
        <f t="shared" si="57"/>
        <v>1</v>
      </c>
      <c r="BN61" s="29">
        <f t="shared" si="58"/>
        <v>0</v>
      </c>
      <c r="BO61" s="29">
        <f t="shared" si="59"/>
        <v>0</v>
      </c>
      <c r="BP61" s="29">
        <f t="shared" si="60"/>
        <v>0</v>
      </c>
      <c r="BQ61" s="29">
        <f t="shared" si="61"/>
        <v>0</v>
      </c>
      <c r="BR61" s="29">
        <f t="shared" si="62"/>
        <v>0</v>
      </c>
      <c r="BS61" s="29">
        <f t="shared" si="63"/>
        <v>0</v>
      </c>
      <c r="BT61" s="29">
        <f t="shared" si="64"/>
        <v>0</v>
      </c>
      <c r="BU61" s="30">
        <f t="shared" si="65"/>
        <v>1</v>
      </c>
      <c r="BV61" s="30">
        <f t="shared" si="66"/>
        <v>1</v>
      </c>
      <c r="BX61" s="28">
        <f t="shared" si="67"/>
        <v>220</v>
      </c>
      <c r="BY61" s="29">
        <f t="shared" si="68"/>
        <v>0</v>
      </c>
      <c r="BZ61" s="29">
        <f t="shared" si="69"/>
        <v>5</v>
      </c>
      <c r="CA61" s="29">
        <f t="shared" si="70"/>
        <v>200</v>
      </c>
      <c r="CB61" s="29">
        <f t="shared" si="71"/>
        <v>10</v>
      </c>
      <c r="CC61" s="30">
        <f t="shared" si="34"/>
        <v>435</v>
      </c>
      <c r="CD61" s="122">
        <f t="shared" si="6"/>
        <v>288.33333333333337</v>
      </c>
      <c r="CE61" s="22">
        <f t="shared" si="35"/>
        <v>3</v>
      </c>
      <c r="CF61" s="122">
        <f t="shared" si="7"/>
        <v>248.33333333333334</v>
      </c>
      <c r="CG61" s="22">
        <f t="shared" si="36"/>
        <v>4</v>
      </c>
      <c r="CH61" s="122">
        <f t="shared" si="8"/>
        <v>208.33333333333334</v>
      </c>
      <c r="CI61" s="22">
        <f t="shared" si="37"/>
        <v>5</v>
      </c>
      <c r="CK61" s="22">
        <f t="shared" si="72"/>
        <v>0.77638365846258184</v>
      </c>
      <c r="CM61" s="22">
        <f t="shared" si="73"/>
        <v>0</v>
      </c>
      <c r="CN61" s="22">
        <f t="shared" si="74"/>
        <v>0</v>
      </c>
      <c r="CO61" s="22">
        <f t="shared" si="75"/>
        <v>0.55762081784386619</v>
      </c>
      <c r="CP61" s="22">
        <f t="shared" si="76"/>
        <v>1.5384615384615383</v>
      </c>
      <c r="CQ61" s="22">
        <f t="shared" si="77"/>
        <v>0</v>
      </c>
      <c r="CR61" s="22">
        <f t="shared" si="78"/>
        <v>0</v>
      </c>
      <c r="CS61" s="22">
        <f t="shared" si="79"/>
        <v>2.8571428571428572</v>
      </c>
      <c r="CT61" s="22">
        <f t="shared" si="80"/>
        <v>100</v>
      </c>
      <c r="CU61" s="22">
        <f t="shared" si="81"/>
        <v>0</v>
      </c>
      <c r="CV61" s="22">
        <f t="shared" si="82"/>
        <v>0</v>
      </c>
      <c r="CW61" s="22" t="e">
        <f t="shared" si="83"/>
        <v>#DIV/0!</v>
      </c>
      <c r="CX61" s="22" t="e">
        <f t="shared" si="84"/>
        <v>#DIV/0!</v>
      </c>
      <c r="CY61" s="22">
        <f t="shared" si="85"/>
        <v>0</v>
      </c>
      <c r="CZ61" s="22">
        <f t="shared" si="86"/>
        <v>0</v>
      </c>
      <c r="DA61" s="22">
        <f t="shared" si="87"/>
        <v>0</v>
      </c>
      <c r="DB61" s="22">
        <f t="shared" si="88"/>
        <v>5.1546391752577323</v>
      </c>
      <c r="DC61" s="22">
        <f t="shared" si="89"/>
        <v>5.1546391752577323</v>
      </c>
      <c r="DE61" s="22">
        <f t="shared" si="90"/>
        <v>0</v>
      </c>
      <c r="DF61" s="22">
        <f t="shared" si="91"/>
        <v>0</v>
      </c>
      <c r="DG61" s="22">
        <f t="shared" si="92"/>
        <v>1</v>
      </c>
      <c r="DH61" s="22">
        <f t="shared" si="93"/>
        <v>1</v>
      </c>
      <c r="DI61" s="22">
        <f t="shared" si="94"/>
        <v>0</v>
      </c>
      <c r="DJ61" s="22">
        <f t="shared" si="95"/>
        <v>0</v>
      </c>
      <c r="DK61" s="22">
        <f t="shared" si="96"/>
        <v>1</v>
      </c>
      <c r="DL61" s="22">
        <f t="shared" si="97"/>
        <v>1</v>
      </c>
      <c r="DM61" s="22">
        <f t="shared" si="98"/>
        <v>0</v>
      </c>
      <c r="DN61" s="22">
        <f t="shared" si="99"/>
        <v>0</v>
      </c>
      <c r="DO61" s="22">
        <f t="shared" si="100"/>
        <v>0</v>
      </c>
      <c r="DP61" s="22">
        <f t="shared" si="101"/>
        <v>0</v>
      </c>
      <c r="DQ61" s="22">
        <f t="shared" si="102"/>
        <v>0</v>
      </c>
    </row>
    <row r="62" spans="1:121" s="22" customFormat="1" ht="15.75" thickBot="1">
      <c r="A62" s="117" t="str">
        <f>UTP!A11</f>
        <v>UTP</v>
      </c>
      <c r="B62" s="117">
        <f>UTP!B11</f>
        <v>9</v>
      </c>
      <c r="C62" s="117" t="str">
        <f>UTP!C11</f>
        <v>Jair Mendes Marques</v>
      </c>
      <c r="D62" s="96" t="str">
        <f>UTP!D11</f>
        <v>P</v>
      </c>
      <c r="E62" s="117">
        <f>UTP!E11</f>
        <v>0</v>
      </c>
      <c r="F62" s="117">
        <f>UTP!F11</f>
        <v>1</v>
      </c>
      <c r="G62" s="117">
        <f>UTP!G11</f>
        <v>3</v>
      </c>
      <c r="H62" s="117">
        <f>UTP!H11</f>
        <v>0</v>
      </c>
      <c r="I62" s="117">
        <f>UTP!I11</f>
        <v>0</v>
      </c>
      <c r="J62" s="117">
        <f>UTP!J11</f>
        <v>0</v>
      </c>
      <c r="K62" s="117">
        <f>UTP!K11</f>
        <v>0</v>
      </c>
      <c r="L62" s="117">
        <f>UTP!L11</f>
        <v>0</v>
      </c>
      <c r="M62" s="117">
        <f>UTP!M11</f>
        <v>0</v>
      </c>
      <c r="N62" s="117">
        <f>UTP!N11</f>
        <v>0</v>
      </c>
      <c r="O62" s="117">
        <f>UTP!O11</f>
        <v>0</v>
      </c>
      <c r="P62" s="117">
        <f>UTP!P11</f>
        <v>0</v>
      </c>
      <c r="Q62" s="117">
        <f>UTP!Q11</f>
        <v>0</v>
      </c>
      <c r="R62" s="117">
        <f>UTP!R11</f>
        <v>0</v>
      </c>
      <c r="S62" s="117">
        <f>UTP!S11</f>
        <v>0</v>
      </c>
      <c r="T62" s="96" t="str">
        <f>UTP!T11</f>
        <v>P</v>
      </c>
      <c r="U62" s="117">
        <f>UTP!U11</f>
        <v>0</v>
      </c>
      <c r="V62" s="117">
        <f>UTP!V11</f>
        <v>0</v>
      </c>
      <c r="W62" s="117">
        <f>UTP!W11</f>
        <v>3</v>
      </c>
      <c r="X62" s="117">
        <f>UTP!X11</f>
        <v>0</v>
      </c>
      <c r="Y62" s="117">
        <f>UTP!Y11</f>
        <v>0</v>
      </c>
      <c r="Z62" s="117">
        <f>UTP!Z11</f>
        <v>0</v>
      </c>
      <c r="AA62" s="117">
        <f>UTP!AA11</f>
        <v>1</v>
      </c>
      <c r="AB62" s="117">
        <f>UTP!AB11</f>
        <v>0</v>
      </c>
      <c r="AC62" s="117">
        <f>UTP!AC11</f>
        <v>0</v>
      </c>
      <c r="AD62" s="117">
        <f>UTP!AD11</f>
        <v>0</v>
      </c>
      <c r="AE62" s="117">
        <f>UTP!AE11</f>
        <v>0</v>
      </c>
      <c r="AF62" s="117">
        <f>UTP!AF11</f>
        <v>0</v>
      </c>
      <c r="AG62" s="117">
        <f>UTP!AG11</f>
        <v>0</v>
      </c>
      <c r="AH62" s="117">
        <f>UTP!AH11</f>
        <v>0</v>
      </c>
      <c r="AI62" s="117">
        <f>UTP!AI11</f>
        <v>0</v>
      </c>
      <c r="AJ62" s="48"/>
      <c r="AK62" s="90"/>
      <c r="AL62" s="31"/>
      <c r="AM62" s="31"/>
      <c r="AN62" s="25"/>
      <c r="AO62" s="25"/>
      <c r="AP62" s="25"/>
      <c r="AQ62" s="25"/>
      <c r="AR62" s="26"/>
      <c r="AS62" s="24"/>
      <c r="AT62" s="24"/>
      <c r="AU62" s="24"/>
      <c r="AV62" s="24"/>
      <c r="AW62" s="24"/>
      <c r="AX62" s="24"/>
      <c r="AY62" s="24"/>
      <c r="AZ62" s="27">
        <f t="shared" si="44"/>
        <v>2</v>
      </c>
      <c r="BA62" s="28">
        <f t="shared" si="45"/>
        <v>0</v>
      </c>
      <c r="BB62" s="29">
        <f t="shared" si="46"/>
        <v>1</v>
      </c>
      <c r="BC62" s="29">
        <f t="shared" si="47"/>
        <v>1</v>
      </c>
      <c r="BD62" s="29">
        <f t="shared" si="48"/>
        <v>6</v>
      </c>
      <c r="BE62" s="29">
        <f t="shared" si="49"/>
        <v>7</v>
      </c>
      <c r="BF62" s="29">
        <f t="shared" si="50"/>
        <v>0</v>
      </c>
      <c r="BG62" s="29">
        <f t="shared" si="51"/>
        <v>7</v>
      </c>
      <c r="BH62" s="29">
        <f t="shared" si="52"/>
        <v>0</v>
      </c>
      <c r="BI62" s="29">
        <f t="shared" si="53"/>
        <v>0</v>
      </c>
      <c r="BJ62" s="29">
        <f t="shared" si="54"/>
        <v>1</v>
      </c>
      <c r="BK62" s="29">
        <f t="shared" si="55"/>
        <v>0</v>
      </c>
      <c r="BL62" s="29">
        <f t="shared" si="56"/>
        <v>0</v>
      </c>
      <c r="BM62" s="29">
        <f t="shared" si="57"/>
        <v>0</v>
      </c>
      <c r="BN62" s="29">
        <f t="shared" si="58"/>
        <v>0</v>
      </c>
      <c r="BO62" s="29">
        <f t="shared" si="59"/>
        <v>0</v>
      </c>
      <c r="BP62" s="29">
        <f t="shared" si="60"/>
        <v>0</v>
      </c>
      <c r="BQ62" s="29">
        <f t="shared" si="61"/>
        <v>0</v>
      </c>
      <c r="BR62" s="29">
        <f t="shared" si="62"/>
        <v>0</v>
      </c>
      <c r="BS62" s="29">
        <f t="shared" si="63"/>
        <v>0</v>
      </c>
      <c r="BT62" s="29">
        <f t="shared" si="64"/>
        <v>0</v>
      </c>
      <c r="BU62" s="30">
        <f t="shared" si="65"/>
        <v>0</v>
      </c>
      <c r="BV62" s="30">
        <f t="shared" si="66"/>
        <v>0</v>
      </c>
      <c r="BX62" s="28">
        <f t="shared" si="67"/>
        <v>440</v>
      </c>
      <c r="BY62" s="29">
        <f t="shared" si="68"/>
        <v>0</v>
      </c>
      <c r="BZ62" s="29">
        <f t="shared" si="69"/>
        <v>5</v>
      </c>
      <c r="CA62" s="29">
        <f t="shared" si="70"/>
        <v>0</v>
      </c>
      <c r="CB62" s="29">
        <f t="shared" si="71"/>
        <v>0</v>
      </c>
      <c r="CC62" s="30">
        <f t="shared" si="34"/>
        <v>445</v>
      </c>
      <c r="CD62" s="122">
        <f t="shared" si="6"/>
        <v>298.33333333333337</v>
      </c>
      <c r="CE62" s="22">
        <f t="shared" si="35"/>
        <v>3</v>
      </c>
      <c r="CF62" s="122">
        <f t="shared" si="7"/>
        <v>258.33333333333337</v>
      </c>
      <c r="CG62" s="22">
        <f t="shared" si="36"/>
        <v>4</v>
      </c>
      <c r="CH62" s="122">
        <f t="shared" si="8"/>
        <v>218.33333333333334</v>
      </c>
      <c r="CI62" s="22">
        <f t="shared" si="37"/>
        <v>5</v>
      </c>
      <c r="CK62" s="22">
        <f t="shared" si="72"/>
        <v>0.79423155865712391</v>
      </c>
      <c r="CM62" s="22">
        <f t="shared" si="73"/>
        <v>0</v>
      </c>
      <c r="CN62" s="22">
        <f t="shared" si="74"/>
        <v>0.56497175141242939</v>
      </c>
      <c r="CO62" s="22">
        <f t="shared" si="75"/>
        <v>1.1152416356877324</v>
      </c>
      <c r="CP62" s="22">
        <f t="shared" si="76"/>
        <v>0</v>
      </c>
      <c r="CQ62" s="22">
        <f t="shared" si="77"/>
        <v>0</v>
      </c>
      <c r="CR62" s="22">
        <f t="shared" si="78"/>
        <v>0</v>
      </c>
      <c r="CS62" s="22">
        <f t="shared" si="79"/>
        <v>2.8571428571428572</v>
      </c>
      <c r="CT62" s="22">
        <f t="shared" si="80"/>
        <v>0</v>
      </c>
      <c r="CU62" s="22">
        <f t="shared" si="81"/>
        <v>0</v>
      </c>
      <c r="CV62" s="22">
        <f t="shared" si="82"/>
        <v>0</v>
      </c>
      <c r="CW62" s="22" t="e">
        <f t="shared" si="83"/>
        <v>#DIV/0!</v>
      </c>
      <c r="CX62" s="22" t="e">
        <f t="shared" si="84"/>
        <v>#DIV/0!</v>
      </c>
      <c r="CY62" s="22">
        <f t="shared" si="85"/>
        <v>0</v>
      </c>
      <c r="CZ62" s="22">
        <f t="shared" si="86"/>
        <v>0</v>
      </c>
      <c r="DA62" s="22">
        <f t="shared" si="87"/>
        <v>0</v>
      </c>
      <c r="DB62" s="22">
        <f t="shared" si="88"/>
        <v>0</v>
      </c>
      <c r="DC62" s="22">
        <f t="shared" si="89"/>
        <v>0</v>
      </c>
      <c r="DE62" s="22">
        <f t="shared" si="90"/>
        <v>0</v>
      </c>
      <c r="DF62" s="22">
        <f t="shared" si="91"/>
        <v>1</v>
      </c>
      <c r="DG62" s="22">
        <f t="shared" si="92"/>
        <v>1</v>
      </c>
      <c r="DH62" s="22">
        <f t="shared" si="93"/>
        <v>0</v>
      </c>
      <c r="DI62" s="22">
        <f t="shared" si="94"/>
        <v>0</v>
      </c>
      <c r="DJ62" s="22">
        <f t="shared" si="95"/>
        <v>0</v>
      </c>
      <c r="DK62" s="22">
        <f t="shared" si="96"/>
        <v>1</v>
      </c>
      <c r="DL62" s="22">
        <f t="shared" si="97"/>
        <v>0</v>
      </c>
      <c r="DM62" s="22">
        <f t="shared" si="98"/>
        <v>0</v>
      </c>
      <c r="DN62" s="22">
        <f t="shared" si="99"/>
        <v>0</v>
      </c>
      <c r="DO62" s="22">
        <f t="shared" si="100"/>
        <v>0</v>
      </c>
      <c r="DP62" s="22">
        <f t="shared" si="101"/>
        <v>0</v>
      </c>
      <c r="DQ62" s="22">
        <f t="shared" si="102"/>
        <v>0</v>
      </c>
    </row>
    <row r="63" spans="1:121" s="22" customFormat="1" ht="15.75" thickBot="1">
      <c r="A63" s="117" t="str">
        <f>UTP!A12</f>
        <v>UTP</v>
      </c>
      <c r="B63" s="117">
        <f>UTP!B12</f>
        <v>10</v>
      </c>
      <c r="C63" s="117" t="str">
        <f>UTP!C12</f>
        <v>Vânia Muniz Nequer</v>
      </c>
      <c r="D63" s="96" t="str">
        <f>UTP!D12</f>
        <v>P</v>
      </c>
      <c r="E63" s="117">
        <f>UTP!E12</f>
        <v>0</v>
      </c>
      <c r="F63" s="117">
        <f>UTP!F12</f>
        <v>0</v>
      </c>
      <c r="G63" s="117">
        <f>UTP!G12</f>
        <v>0</v>
      </c>
      <c r="H63" s="117">
        <f>UTP!H12</f>
        <v>0</v>
      </c>
      <c r="I63" s="117">
        <f>UTP!I12</f>
        <v>0</v>
      </c>
      <c r="J63" s="117">
        <f>UTP!J12</f>
        <v>0</v>
      </c>
      <c r="K63" s="117">
        <f>UTP!K12</f>
        <v>0</v>
      </c>
      <c r="L63" s="117">
        <f>UTP!L12</f>
        <v>0</v>
      </c>
      <c r="M63" s="117">
        <f>UTP!M12</f>
        <v>0</v>
      </c>
      <c r="N63" s="117">
        <f>UTP!N12</f>
        <v>0</v>
      </c>
      <c r="O63" s="117">
        <f>UTP!O12</f>
        <v>0</v>
      </c>
      <c r="P63" s="117">
        <f>UTP!P12</f>
        <v>0</v>
      </c>
      <c r="Q63" s="117">
        <f>UTP!Q12</f>
        <v>0</v>
      </c>
      <c r="R63" s="117">
        <f>UTP!R12</f>
        <v>0</v>
      </c>
      <c r="S63" s="117">
        <f>UTP!S12</f>
        <v>0</v>
      </c>
      <c r="T63" s="96" t="str">
        <f>UTP!T12</f>
        <v>P</v>
      </c>
      <c r="U63" s="117">
        <f>UTP!U12</f>
        <v>0</v>
      </c>
      <c r="V63" s="117">
        <f>UTP!V12</f>
        <v>0</v>
      </c>
      <c r="W63" s="117">
        <f>UTP!W12</f>
        <v>0</v>
      </c>
      <c r="X63" s="117">
        <f>UTP!X12</f>
        <v>0</v>
      </c>
      <c r="Y63" s="117">
        <f>UTP!Y12</f>
        <v>0</v>
      </c>
      <c r="Z63" s="117">
        <f>UTP!Z12</f>
        <v>0</v>
      </c>
      <c r="AA63" s="117">
        <f>UTP!AA12</f>
        <v>0</v>
      </c>
      <c r="AB63" s="117">
        <f>UTP!AB12</f>
        <v>0</v>
      </c>
      <c r="AC63" s="117">
        <f>UTP!AC12</f>
        <v>0</v>
      </c>
      <c r="AD63" s="117">
        <f>UTP!AD12</f>
        <v>0</v>
      </c>
      <c r="AE63" s="117">
        <f>UTP!AE12</f>
        <v>0</v>
      </c>
      <c r="AF63" s="117">
        <f>UTP!AF12</f>
        <v>0</v>
      </c>
      <c r="AG63" s="117">
        <f>UTP!AG12</f>
        <v>0</v>
      </c>
      <c r="AH63" s="117">
        <f>UTP!AH12</f>
        <v>0</v>
      </c>
      <c r="AI63" s="117">
        <f>UTP!AI12</f>
        <v>0</v>
      </c>
      <c r="AJ63" s="48"/>
      <c r="AK63" s="90"/>
      <c r="AL63" s="31"/>
      <c r="AM63" s="31"/>
      <c r="AN63" s="25"/>
      <c r="AO63" s="25"/>
      <c r="AP63" s="25"/>
      <c r="AQ63" s="25"/>
      <c r="AR63" s="26"/>
      <c r="AS63" s="24"/>
      <c r="AT63" s="24"/>
      <c r="AU63" s="24"/>
      <c r="AV63" s="24"/>
      <c r="AW63" s="24"/>
      <c r="AX63" s="24"/>
      <c r="AY63" s="24"/>
      <c r="AZ63" s="27">
        <f t="shared" si="44"/>
        <v>2</v>
      </c>
      <c r="BA63" s="28">
        <f t="shared" si="45"/>
        <v>0</v>
      </c>
      <c r="BB63" s="29">
        <f t="shared" si="46"/>
        <v>0</v>
      </c>
      <c r="BC63" s="29">
        <f t="shared" si="47"/>
        <v>0</v>
      </c>
      <c r="BD63" s="29">
        <f t="shared" si="48"/>
        <v>0</v>
      </c>
      <c r="BE63" s="29">
        <f t="shared" si="49"/>
        <v>0</v>
      </c>
      <c r="BF63" s="29">
        <f t="shared" si="50"/>
        <v>0</v>
      </c>
      <c r="BG63" s="29">
        <f t="shared" si="51"/>
        <v>0</v>
      </c>
      <c r="BH63" s="29">
        <f t="shared" si="52"/>
        <v>0</v>
      </c>
      <c r="BI63" s="29">
        <f t="shared" si="53"/>
        <v>0</v>
      </c>
      <c r="BJ63" s="29">
        <f t="shared" si="54"/>
        <v>0</v>
      </c>
      <c r="BK63" s="29">
        <f t="shared" si="55"/>
        <v>0</v>
      </c>
      <c r="BL63" s="29">
        <f t="shared" si="56"/>
        <v>0</v>
      </c>
      <c r="BM63" s="29">
        <f t="shared" si="57"/>
        <v>0</v>
      </c>
      <c r="BN63" s="29">
        <f t="shared" si="58"/>
        <v>0</v>
      </c>
      <c r="BO63" s="29">
        <f t="shared" si="59"/>
        <v>0</v>
      </c>
      <c r="BP63" s="29">
        <f t="shared" si="60"/>
        <v>0</v>
      </c>
      <c r="BQ63" s="29">
        <f t="shared" si="61"/>
        <v>0</v>
      </c>
      <c r="BR63" s="29">
        <f t="shared" si="62"/>
        <v>0</v>
      </c>
      <c r="BS63" s="29">
        <f t="shared" si="63"/>
        <v>0</v>
      </c>
      <c r="BT63" s="29">
        <f t="shared" si="64"/>
        <v>0</v>
      </c>
      <c r="BU63" s="30">
        <f t="shared" si="65"/>
        <v>0</v>
      </c>
      <c r="BV63" s="30">
        <f t="shared" si="66"/>
        <v>0</v>
      </c>
      <c r="BX63" s="28">
        <f t="shared" si="67"/>
        <v>0</v>
      </c>
      <c r="BY63" s="29">
        <f t="shared" si="68"/>
        <v>0</v>
      </c>
      <c r="BZ63" s="29">
        <f t="shared" si="69"/>
        <v>0</v>
      </c>
      <c r="CA63" s="29">
        <f t="shared" si="70"/>
        <v>0</v>
      </c>
      <c r="CB63" s="29">
        <f t="shared" si="71"/>
        <v>0</v>
      </c>
      <c r="CC63" s="30">
        <f t="shared" si="34"/>
        <v>0</v>
      </c>
      <c r="CD63" s="122">
        <f t="shared" si="6"/>
        <v>-146.66666666666666</v>
      </c>
      <c r="CE63" s="22" t="str">
        <f t="shared" si="35"/>
        <v>NAO</v>
      </c>
      <c r="CF63" s="122">
        <f t="shared" si="7"/>
        <v>-186.66666666666666</v>
      </c>
      <c r="CG63" s="22" t="str">
        <f t="shared" si="36"/>
        <v>NAO</v>
      </c>
      <c r="CH63" s="122">
        <f t="shared" si="8"/>
        <v>-226.66666666666666</v>
      </c>
      <c r="CI63" s="22" t="str">
        <f t="shared" si="37"/>
        <v>NAO</v>
      </c>
      <c r="CK63" s="22">
        <f t="shared" si="72"/>
        <v>0</v>
      </c>
      <c r="CM63" s="22">
        <f t="shared" si="73"/>
        <v>0</v>
      </c>
      <c r="CN63" s="22">
        <f t="shared" si="74"/>
        <v>0</v>
      </c>
      <c r="CO63" s="22">
        <f t="shared" si="75"/>
        <v>0</v>
      </c>
      <c r="CP63" s="22">
        <f t="shared" si="76"/>
        <v>0</v>
      </c>
      <c r="CQ63" s="22">
        <f t="shared" si="77"/>
        <v>0</v>
      </c>
      <c r="CR63" s="22">
        <f t="shared" si="78"/>
        <v>0</v>
      </c>
      <c r="CS63" s="22">
        <f t="shared" si="79"/>
        <v>0</v>
      </c>
      <c r="CT63" s="22">
        <f t="shared" si="80"/>
        <v>0</v>
      </c>
      <c r="CU63" s="22">
        <f t="shared" si="81"/>
        <v>0</v>
      </c>
      <c r="CV63" s="22">
        <f t="shared" si="82"/>
        <v>0</v>
      </c>
      <c r="CW63" s="22" t="e">
        <f t="shared" si="83"/>
        <v>#DIV/0!</v>
      </c>
      <c r="CX63" s="22" t="e">
        <f t="shared" si="84"/>
        <v>#DIV/0!</v>
      </c>
      <c r="CY63" s="22">
        <f t="shared" si="85"/>
        <v>0</v>
      </c>
      <c r="CZ63" s="22">
        <f t="shared" si="86"/>
        <v>0</v>
      </c>
      <c r="DA63" s="22">
        <f t="shared" si="87"/>
        <v>0</v>
      </c>
      <c r="DB63" s="22">
        <f t="shared" si="88"/>
        <v>0</v>
      </c>
      <c r="DC63" s="22">
        <f t="shared" si="89"/>
        <v>0</v>
      </c>
      <c r="DE63" s="22">
        <f t="shared" si="90"/>
        <v>0</v>
      </c>
      <c r="DF63" s="22">
        <f t="shared" si="91"/>
        <v>0</v>
      </c>
      <c r="DG63" s="22">
        <f t="shared" si="92"/>
        <v>0</v>
      </c>
      <c r="DH63" s="22">
        <f t="shared" si="93"/>
        <v>0</v>
      </c>
      <c r="DI63" s="22">
        <f t="shared" si="94"/>
        <v>0</v>
      </c>
      <c r="DJ63" s="22">
        <f t="shared" si="95"/>
        <v>0</v>
      </c>
      <c r="DK63" s="22">
        <f t="shared" si="96"/>
        <v>0</v>
      </c>
      <c r="DL63" s="22">
        <f t="shared" si="97"/>
        <v>0</v>
      </c>
      <c r="DM63" s="22">
        <f t="shared" si="98"/>
        <v>0</v>
      </c>
      <c r="DN63" s="22">
        <f t="shared" si="99"/>
        <v>0</v>
      </c>
      <c r="DO63" s="22">
        <f t="shared" si="100"/>
        <v>0</v>
      </c>
      <c r="DP63" s="22">
        <f t="shared" si="101"/>
        <v>0</v>
      </c>
      <c r="DQ63" s="22">
        <f t="shared" si="102"/>
        <v>0</v>
      </c>
    </row>
    <row r="64" spans="1:121" s="22" customFormat="1" ht="15.75" thickBot="1">
      <c r="A64" s="117" t="str">
        <f>UTP!A13</f>
        <v>UTP</v>
      </c>
      <c r="B64" s="117">
        <f>UTP!B13</f>
        <v>11</v>
      </c>
      <c r="C64" s="117" t="str">
        <f>UTP!C13</f>
        <v>Lorena Kozlowski</v>
      </c>
      <c r="D64" s="96" t="str">
        <f>UTP!D13</f>
        <v>C</v>
      </c>
      <c r="E64" s="117">
        <f>UTP!E13</f>
        <v>0</v>
      </c>
      <c r="F64" s="117">
        <f>UTP!F13</f>
        <v>0</v>
      </c>
      <c r="G64" s="117">
        <f>UTP!G13</f>
        <v>0</v>
      </c>
      <c r="H64" s="117">
        <f>UTP!H13</f>
        <v>0</v>
      </c>
      <c r="I64" s="117">
        <f>UTP!I13</f>
        <v>0</v>
      </c>
      <c r="J64" s="117">
        <f>UTP!J13</f>
        <v>0</v>
      </c>
      <c r="K64" s="117">
        <f>UTP!K13</f>
        <v>0</v>
      </c>
      <c r="L64" s="117">
        <f>UTP!L13</f>
        <v>0</v>
      </c>
      <c r="M64" s="117">
        <f>UTP!M13</f>
        <v>0</v>
      </c>
      <c r="N64" s="117">
        <f>UTP!N13</f>
        <v>0</v>
      </c>
      <c r="O64" s="117">
        <f>UTP!O13</f>
        <v>0</v>
      </c>
      <c r="P64" s="117">
        <f>UTP!P13</f>
        <v>0</v>
      </c>
      <c r="Q64" s="117">
        <f>UTP!Q13</f>
        <v>0</v>
      </c>
      <c r="R64" s="117">
        <f>UTP!R13</f>
        <v>0</v>
      </c>
      <c r="S64" s="117">
        <f>UTP!S13</f>
        <v>0</v>
      </c>
      <c r="T64" s="96" t="str">
        <f>UTP!T13</f>
        <v>P</v>
      </c>
      <c r="U64" s="117">
        <f>UTP!U13</f>
        <v>0</v>
      </c>
      <c r="V64" s="117">
        <f>UTP!V13</f>
        <v>0</v>
      </c>
      <c r="W64" s="117">
        <f>UTP!W13</f>
        <v>0</v>
      </c>
      <c r="X64" s="117">
        <f>UTP!X13</f>
        <v>0</v>
      </c>
      <c r="Y64" s="117">
        <f>UTP!Y13</f>
        <v>0</v>
      </c>
      <c r="Z64" s="117">
        <f>UTP!Z13</f>
        <v>0</v>
      </c>
      <c r="AA64" s="117">
        <f>UTP!AA13</f>
        <v>0</v>
      </c>
      <c r="AB64" s="117">
        <f>UTP!AB13</f>
        <v>0</v>
      </c>
      <c r="AC64" s="117">
        <f>UTP!AC13</f>
        <v>0</v>
      </c>
      <c r="AD64" s="117">
        <f>UTP!AD13</f>
        <v>0</v>
      </c>
      <c r="AE64" s="117">
        <f>UTP!AE13</f>
        <v>0</v>
      </c>
      <c r="AF64" s="117">
        <f>UTP!AF13</f>
        <v>1</v>
      </c>
      <c r="AG64" s="117">
        <f>UTP!AG13</f>
        <v>0</v>
      </c>
      <c r="AH64" s="117">
        <f>UTP!AH13</f>
        <v>0</v>
      </c>
      <c r="AI64" s="117">
        <f>UTP!AI13</f>
        <v>0</v>
      </c>
      <c r="AJ64" s="48"/>
      <c r="AK64" s="90"/>
      <c r="AL64" s="31"/>
      <c r="AM64" s="31"/>
      <c r="AN64" s="25"/>
      <c r="AO64" s="25"/>
      <c r="AP64" s="25"/>
      <c r="AQ64" s="25"/>
      <c r="AR64" s="26"/>
      <c r="AS64" s="24"/>
      <c r="AT64" s="24"/>
      <c r="AU64" s="24"/>
      <c r="AV64" s="24"/>
      <c r="AW64" s="24"/>
      <c r="AX64" s="24"/>
      <c r="AY64" s="24"/>
      <c r="AZ64" s="27">
        <f t="shared" si="44"/>
        <v>1</v>
      </c>
      <c r="BA64" s="28">
        <f t="shared" si="45"/>
        <v>0</v>
      </c>
      <c r="BB64" s="29">
        <f t="shared" si="46"/>
        <v>0</v>
      </c>
      <c r="BC64" s="29">
        <f t="shared" si="47"/>
        <v>0</v>
      </c>
      <c r="BD64" s="29">
        <f t="shared" si="48"/>
        <v>0</v>
      </c>
      <c r="BE64" s="29">
        <f t="shared" si="49"/>
        <v>0</v>
      </c>
      <c r="BF64" s="29">
        <f t="shared" si="50"/>
        <v>0</v>
      </c>
      <c r="BG64" s="29">
        <f t="shared" si="51"/>
        <v>0</v>
      </c>
      <c r="BH64" s="29">
        <f t="shared" si="52"/>
        <v>0</v>
      </c>
      <c r="BI64" s="29">
        <f t="shared" si="53"/>
        <v>0</v>
      </c>
      <c r="BJ64" s="29">
        <f t="shared" si="54"/>
        <v>0</v>
      </c>
      <c r="BK64" s="29">
        <f t="shared" si="55"/>
        <v>0</v>
      </c>
      <c r="BL64" s="29">
        <f t="shared" si="56"/>
        <v>0</v>
      </c>
      <c r="BM64" s="29">
        <f t="shared" si="57"/>
        <v>0</v>
      </c>
      <c r="BN64" s="29">
        <f t="shared" si="58"/>
        <v>0</v>
      </c>
      <c r="BO64" s="29">
        <f t="shared" si="59"/>
        <v>0</v>
      </c>
      <c r="BP64" s="29">
        <f t="shared" si="60"/>
        <v>0</v>
      </c>
      <c r="BQ64" s="29">
        <f t="shared" si="61"/>
        <v>1</v>
      </c>
      <c r="BR64" s="29">
        <f t="shared" si="62"/>
        <v>0</v>
      </c>
      <c r="BS64" s="29">
        <f t="shared" si="63"/>
        <v>1</v>
      </c>
      <c r="BT64" s="29">
        <f t="shared" si="64"/>
        <v>0</v>
      </c>
      <c r="BU64" s="30">
        <f t="shared" si="65"/>
        <v>0</v>
      </c>
      <c r="BV64" s="30">
        <f t="shared" si="66"/>
        <v>0</v>
      </c>
      <c r="BX64" s="28">
        <f t="shared" si="67"/>
        <v>0</v>
      </c>
      <c r="BY64" s="29">
        <f t="shared" si="68"/>
        <v>0</v>
      </c>
      <c r="BZ64" s="29">
        <f t="shared" si="69"/>
        <v>0</v>
      </c>
      <c r="CA64" s="29">
        <f t="shared" si="70"/>
        <v>0</v>
      </c>
      <c r="CB64" s="29">
        <f t="shared" si="71"/>
        <v>100</v>
      </c>
      <c r="CC64" s="30">
        <f t="shared" si="34"/>
        <v>100</v>
      </c>
      <c r="CD64" s="122">
        <f t="shared" si="6"/>
        <v>26.666666666666671</v>
      </c>
      <c r="CE64" s="22">
        <f t="shared" si="35"/>
        <v>3</v>
      </c>
      <c r="CF64" s="122">
        <f t="shared" si="7"/>
        <v>6.6666666666666714</v>
      </c>
      <c r="CG64" s="22">
        <f t="shared" si="36"/>
        <v>4</v>
      </c>
      <c r="CH64" s="122">
        <f t="shared" si="8"/>
        <v>-13.333333333333329</v>
      </c>
      <c r="CI64" s="22" t="str">
        <f t="shared" si="37"/>
        <v>NAO</v>
      </c>
      <c r="CK64" s="22">
        <f t="shared" si="72"/>
        <v>0.17847900194542113</v>
      </c>
      <c r="CM64" s="22">
        <f t="shared" si="73"/>
        <v>0</v>
      </c>
      <c r="CN64" s="22">
        <f t="shared" si="74"/>
        <v>0</v>
      </c>
      <c r="CO64" s="22">
        <f t="shared" si="75"/>
        <v>0</v>
      </c>
      <c r="CP64" s="22">
        <f t="shared" si="76"/>
        <v>0</v>
      </c>
      <c r="CQ64" s="22">
        <f t="shared" si="77"/>
        <v>0</v>
      </c>
      <c r="CR64" s="22">
        <f t="shared" si="78"/>
        <v>0</v>
      </c>
      <c r="CS64" s="22">
        <f t="shared" si="79"/>
        <v>0</v>
      </c>
      <c r="CT64" s="22">
        <f t="shared" si="80"/>
        <v>0</v>
      </c>
      <c r="CU64" s="22">
        <f t="shared" si="81"/>
        <v>0</v>
      </c>
      <c r="CV64" s="22">
        <f t="shared" si="82"/>
        <v>0</v>
      </c>
      <c r="CW64" s="22" t="e">
        <f t="shared" si="83"/>
        <v>#DIV/0!</v>
      </c>
      <c r="CX64" s="22" t="e">
        <f t="shared" si="84"/>
        <v>#DIV/0!</v>
      </c>
      <c r="CY64" s="22">
        <f t="shared" si="85"/>
        <v>5.5555555555555554</v>
      </c>
      <c r="CZ64" s="22">
        <f t="shared" si="86"/>
        <v>0</v>
      </c>
      <c r="DA64" s="22">
        <f t="shared" si="87"/>
        <v>0</v>
      </c>
      <c r="DB64" s="22">
        <f t="shared" si="88"/>
        <v>0</v>
      </c>
      <c r="DC64" s="22">
        <f t="shared" si="89"/>
        <v>0</v>
      </c>
      <c r="DE64" s="22">
        <f t="shared" si="90"/>
        <v>0</v>
      </c>
      <c r="DF64" s="22">
        <f t="shared" si="91"/>
        <v>0</v>
      </c>
      <c r="DG64" s="22">
        <f t="shared" si="92"/>
        <v>0</v>
      </c>
      <c r="DH64" s="22">
        <f t="shared" si="93"/>
        <v>0</v>
      </c>
      <c r="DI64" s="22">
        <f t="shared" si="94"/>
        <v>0</v>
      </c>
      <c r="DJ64" s="22">
        <f t="shared" si="95"/>
        <v>0</v>
      </c>
      <c r="DK64" s="22">
        <f t="shared" si="96"/>
        <v>0</v>
      </c>
      <c r="DL64" s="22">
        <f t="shared" si="97"/>
        <v>0</v>
      </c>
      <c r="DM64" s="22">
        <f t="shared" si="98"/>
        <v>0</v>
      </c>
      <c r="DN64" s="22">
        <f t="shared" si="99"/>
        <v>0</v>
      </c>
      <c r="DO64" s="22">
        <f t="shared" si="100"/>
        <v>0</v>
      </c>
      <c r="DP64" s="22">
        <f t="shared" si="101"/>
        <v>1</v>
      </c>
      <c r="DQ64" s="22">
        <f t="shared" si="102"/>
        <v>0</v>
      </c>
    </row>
    <row r="65" spans="1:123" s="22" customFormat="1" ht="15.75" thickBot="1">
      <c r="A65" s="22" t="str">
        <f>HRAC!A3</f>
        <v>HRAC</v>
      </c>
      <c r="B65" s="22">
        <f>HRAC!B3</f>
        <v>1</v>
      </c>
      <c r="C65" s="22" t="str">
        <f>HRAC!C3</f>
        <v>Ana Lúcia Pompéia Fraga de Almeida</v>
      </c>
      <c r="D65" s="96" t="str">
        <f>HRAC!D3</f>
        <v>P</v>
      </c>
      <c r="E65" s="22">
        <f>HRAC!E3</f>
        <v>0</v>
      </c>
      <c r="F65" s="22">
        <f>HRAC!F3</f>
        <v>0</v>
      </c>
      <c r="G65" s="22">
        <f>HRAC!G3</f>
        <v>2</v>
      </c>
      <c r="H65" s="22">
        <f>HRAC!H3</f>
        <v>0</v>
      </c>
      <c r="I65" s="22">
        <f>HRAC!I3</f>
        <v>0</v>
      </c>
      <c r="J65" s="22">
        <f>HRAC!J3</f>
        <v>0</v>
      </c>
      <c r="K65" s="22">
        <f>HRAC!K3</f>
        <v>0</v>
      </c>
      <c r="L65" s="22">
        <f>HRAC!L3</f>
        <v>0</v>
      </c>
      <c r="M65" s="22">
        <f>HRAC!M3</f>
        <v>0</v>
      </c>
      <c r="N65" s="22">
        <f>HRAC!N3</f>
        <v>0</v>
      </c>
      <c r="O65" s="22">
        <f>HRAC!O3</f>
        <v>0</v>
      </c>
      <c r="P65" s="22">
        <f>HRAC!P3</f>
        <v>0</v>
      </c>
      <c r="Q65" s="22">
        <f>HRAC!Q3</f>
        <v>0</v>
      </c>
      <c r="R65" s="22">
        <f>HRAC!R3</f>
        <v>0</v>
      </c>
      <c r="S65" s="22">
        <f>HRAC!S3</f>
        <v>0</v>
      </c>
      <c r="T65" s="96" t="str">
        <f>HRAC!T3</f>
        <v>P</v>
      </c>
      <c r="U65" s="22">
        <f>HRAC!U3</f>
        <v>0</v>
      </c>
      <c r="V65" s="22">
        <f>HRAC!V3</f>
        <v>0</v>
      </c>
      <c r="W65" s="22">
        <f>HRAC!W3</f>
        <v>1</v>
      </c>
      <c r="X65" s="22">
        <f>HRAC!X3</f>
        <v>0</v>
      </c>
      <c r="Y65" s="22">
        <f>HRAC!Y3</f>
        <v>0</v>
      </c>
      <c r="Z65" s="22">
        <f>HRAC!Z3</f>
        <v>0</v>
      </c>
      <c r="AA65" s="22">
        <f>HRAC!AA3</f>
        <v>5</v>
      </c>
      <c r="AB65" s="22">
        <f>HRAC!AB3</f>
        <v>0</v>
      </c>
      <c r="AC65" s="22">
        <f>HRAC!AC3</f>
        <v>0</v>
      </c>
      <c r="AD65" s="22">
        <f>HRAC!AD3</f>
        <v>0</v>
      </c>
      <c r="AE65" s="22">
        <f>HRAC!AE3</f>
        <v>0</v>
      </c>
      <c r="AF65" s="22">
        <f>HRAC!AF3</f>
        <v>0</v>
      </c>
      <c r="AG65" s="22">
        <f>HRAC!AG3</f>
        <v>0</v>
      </c>
      <c r="AH65" s="22">
        <f>HRAC!AH3</f>
        <v>0</v>
      </c>
      <c r="AI65" s="22">
        <f>HRAC!AI3</f>
        <v>0</v>
      </c>
      <c r="AJ65" s="48"/>
      <c r="AK65" s="90"/>
      <c r="AL65" s="31"/>
      <c r="AM65" s="31"/>
      <c r="AN65" s="25"/>
      <c r="AO65" s="25"/>
      <c r="AP65" s="25"/>
      <c r="AQ65" s="25"/>
      <c r="AR65" s="26"/>
      <c r="AS65" s="24"/>
      <c r="AT65" s="24"/>
      <c r="AU65" s="24"/>
      <c r="AV65" s="24"/>
      <c r="AW65" s="24"/>
      <c r="AX65" s="24"/>
      <c r="AY65" s="24"/>
      <c r="AZ65" s="27">
        <f t="shared" si="44"/>
        <v>2</v>
      </c>
      <c r="BA65" s="28">
        <f t="shared" si="45"/>
        <v>0</v>
      </c>
      <c r="BB65" s="29">
        <f t="shared" si="46"/>
        <v>0</v>
      </c>
      <c r="BC65" s="29">
        <f t="shared" si="47"/>
        <v>0</v>
      </c>
      <c r="BD65" s="29">
        <f t="shared" si="48"/>
        <v>3</v>
      </c>
      <c r="BE65" s="29">
        <f t="shared" si="49"/>
        <v>3</v>
      </c>
      <c r="BF65" s="29">
        <f t="shared" si="50"/>
        <v>0</v>
      </c>
      <c r="BG65" s="29">
        <f t="shared" si="51"/>
        <v>3</v>
      </c>
      <c r="BH65" s="29">
        <f t="shared" si="52"/>
        <v>0</v>
      </c>
      <c r="BI65" s="29">
        <f t="shared" si="53"/>
        <v>0</v>
      </c>
      <c r="BJ65" s="29">
        <f t="shared" si="54"/>
        <v>5</v>
      </c>
      <c r="BK65" s="29">
        <f t="shared" si="55"/>
        <v>0</v>
      </c>
      <c r="BL65" s="29">
        <f t="shared" si="56"/>
        <v>0</v>
      </c>
      <c r="BM65" s="29">
        <f t="shared" si="57"/>
        <v>0</v>
      </c>
      <c r="BN65" s="29">
        <f t="shared" si="58"/>
        <v>0</v>
      </c>
      <c r="BO65" s="29">
        <f t="shared" si="59"/>
        <v>0</v>
      </c>
      <c r="BP65" s="29">
        <f t="shared" si="60"/>
        <v>0</v>
      </c>
      <c r="BQ65" s="29">
        <f t="shared" si="61"/>
        <v>0</v>
      </c>
      <c r="BR65" s="29">
        <f t="shared" si="62"/>
        <v>0</v>
      </c>
      <c r="BS65" s="29">
        <f t="shared" si="63"/>
        <v>0</v>
      </c>
      <c r="BT65" s="29">
        <f t="shared" si="64"/>
        <v>0</v>
      </c>
      <c r="BU65" s="30">
        <f t="shared" si="65"/>
        <v>0</v>
      </c>
      <c r="BV65" s="30">
        <f t="shared" si="66"/>
        <v>0</v>
      </c>
      <c r="BX65" s="28">
        <f t="shared" si="67"/>
        <v>180</v>
      </c>
      <c r="BY65" s="29">
        <f t="shared" si="68"/>
        <v>0</v>
      </c>
      <c r="BZ65" s="29">
        <f t="shared" si="69"/>
        <v>15</v>
      </c>
      <c r="CA65" s="29">
        <f t="shared" si="70"/>
        <v>0</v>
      </c>
      <c r="CB65" s="29">
        <f t="shared" si="71"/>
        <v>0</v>
      </c>
      <c r="CC65" s="30">
        <f t="shared" si="34"/>
        <v>195</v>
      </c>
      <c r="CD65" s="122">
        <f t="shared" si="6"/>
        <v>48.333333333333343</v>
      </c>
      <c r="CE65" s="22">
        <f t="shared" si="35"/>
        <v>3</v>
      </c>
      <c r="CF65" s="122">
        <f t="shared" si="7"/>
        <v>8.3333333333333428</v>
      </c>
      <c r="CG65" s="22">
        <f t="shared" si="36"/>
        <v>4</v>
      </c>
      <c r="CH65" s="122">
        <f t="shared" si="8"/>
        <v>-31.666666666666657</v>
      </c>
      <c r="CI65" s="22" t="str">
        <f t="shared" si="37"/>
        <v>NAO</v>
      </c>
      <c r="CK65" s="22">
        <f t="shared" si="72"/>
        <v>0.34803405379357116</v>
      </c>
      <c r="CM65" s="22">
        <f t="shared" si="73"/>
        <v>0</v>
      </c>
      <c r="CN65" s="22">
        <f t="shared" si="74"/>
        <v>0</v>
      </c>
      <c r="CO65" s="22">
        <f t="shared" si="75"/>
        <v>0.55762081784386619</v>
      </c>
      <c r="CP65" s="22">
        <f t="shared" si="76"/>
        <v>0</v>
      </c>
      <c r="CQ65" s="22">
        <f t="shared" si="77"/>
        <v>0</v>
      </c>
      <c r="CR65" s="22">
        <f t="shared" si="78"/>
        <v>0</v>
      </c>
      <c r="CS65" s="22">
        <f t="shared" si="79"/>
        <v>14.285714285714286</v>
      </c>
      <c r="CT65" s="22">
        <f t="shared" si="80"/>
        <v>0</v>
      </c>
      <c r="CU65" s="22">
        <f t="shared" si="81"/>
        <v>0</v>
      </c>
      <c r="CV65" s="22">
        <f t="shared" si="82"/>
        <v>0</v>
      </c>
      <c r="CW65" s="22" t="e">
        <f t="shared" si="83"/>
        <v>#DIV/0!</v>
      </c>
      <c r="CX65" s="22" t="e">
        <f t="shared" si="84"/>
        <v>#DIV/0!</v>
      </c>
      <c r="CY65" s="22">
        <f t="shared" si="85"/>
        <v>0</v>
      </c>
      <c r="CZ65" s="22">
        <f t="shared" si="86"/>
        <v>0</v>
      </c>
      <c r="DA65" s="22">
        <f t="shared" si="87"/>
        <v>0</v>
      </c>
      <c r="DB65" s="22">
        <f t="shared" si="88"/>
        <v>0</v>
      </c>
      <c r="DC65" s="22">
        <f t="shared" si="89"/>
        <v>0</v>
      </c>
      <c r="DE65" s="22">
        <f t="shared" si="90"/>
        <v>0</v>
      </c>
      <c r="DF65" s="22">
        <f t="shared" si="91"/>
        <v>0</v>
      </c>
      <c r="DG65" s="22">
        <f t="shared" si="92"/>
        <v>1</v>
      </c>
      <c r="DH65" s="22">
        <f t="shared" si="93"/>
        <v>0</v>
      </c>
      <c r="DI65" s="22">
        <f t="shared" si="94"/>
        <v>0</v>
      </c>
      <c r="DJ65" s="22">
        <f t="shared" si="95"/>
        <v>0</v>
      </c>
      <c r="DK65" s="22">
        <f t="shared" si="96"/>
        <v>1</v>
      </c>
      <c r="DL65" s="22">
        <f t="shared" si="97"/>
        <v>0</v>
      </c>
      <c r="DM65" s="22">
        <f t="shared" si="98"/>
        <v>0</v>
      </c>
      <c r="DN65" s="22">
        <f t="shared" si="99"/>
        <v>0</v>
      </c>
      <c r="DO65" s="22">
        <f t="shared" si="100"/>
        <v>0</v>
      </c>
      <c r="DP65" s="22">
        <f t="shared" si="101"/>
        <v>0</v>
      </c>
      <c r="DQ65" s="22">
        <f t="shared" si="102"/>
        <v>0</v>
      </c>
    </row>
    <row r="66" spans="1:123" s="22" customFormat="1" ht="15.75" thickBot="1">
      <c r="A66" s="22" t="str">
        <f>HRAC!A4</f>
        <v>HRAC</v>
      </c>
      <c r="B66" s="22">
        <f>HRAC!B4</f>
        <v>2</v>
      </c>
      <c r="C66" s="22" t="str">
        <f>HRAC!C4</f>
        <v>Ana Paula Fukushiro</v>
      </c>
      <c r="D66" s="96" t="str">
        <f>HRAC!D4</f>
        <v>P</v>
      </c>
      <c r="E66" s="22">
        <f>HRAC!E4</f>
        <v>0</v>
      </c>
      <c r="F66" s="22">
        <f>HRAC!F4</f>
        <v>0</v>
      </c>
      <c r="G66" s="22">
        <f>HRAC!G4</f>
        <v>3</v>
      </c>
      <c r="H66" s="22">
        <f>HRAC!H4</f>
        <v>0</v>
      </c>
      <c r="I66" s="22">
        <f>HRAC!I4</f>
        <v>0</v>
      </c>
      <c r="J66" s="22">
        <f>HRAC!J4</f>
        <v>0</v>
      </c>
      <c r="K66" s="22">
        <f>HRAC!K4</f>
        <v>0</v>
      </c>
      <c r="L66" s="22">
        <f>HRAC!L4</f>
        <v>0</v>
      </c>
      <c r="M66" s="22">
        <f>HRAC!M4</f>
        <v>0</v>
      </c>
      <c r="N66" s="22">
        <f>HRAC!N4</f>
        <v>0</v>
      </c>
      <c r="O66" s="22">
        <f>HRAC!O4</f>
        <v>0</v>
      </c>
      <c r="P66" s="22">
        <f>HRAC!P4</f>
        <v>0</v>
      </c>
      <c r="Q66" s="22">
        <f>HRAC!Q4</f>
        <v>0</v>
      </c>
      <c r="R66" s="22">
        <f>HRAC!R4</f>
        <v>0</v>
      </c>
      <c r="S66" s="22">
        <f>HRAC!S4</f>
        <v>0</v>
      </c>
      <c r="T66" s="96" t="str">
        <f>HRAC!T4</f>
        <v>P</v>
      </c>
      <c r="U66" s="22">
        <f>HRAC!U4</f>
        <v>0</v>
      </c>
      <c r="V66" s="22">
        <f>HRAC!V4</f>
        <v>0</v>
      </c>
      <c r="W66" s="22">
        <f>HRAC!W4</f>
        <v>3</v>
      </c>
      <c r="X66" s="22">
        <f>HRAC!X4</f>
        <v>0</v>
      </c>
      <c r="Y66" s="22">
        <f>HRAC!Y4</f>
        <v>0</v>
      </c>
      <c r="Z66" s="22">
        <f>HRAC!Z4</f>
        <v>0</v>
      </c>
      <c r="AA66" s="22">
        <f>HRAC!AA4</f>
        <v>0</v>
      </c>
      <c r="AB66" s="22">
        <f>HRAC!AB4</f>
        <v>0</v>
      </c>
      <c r="AC66" s="22">
        <f>HRAC!AC4</f>
        <v>0</v>
      </c>
      <c r="AD66" s="22">
        <f>HRAC!AD4</f>
        <v>0</v>
      </c>
      <c r="AE66" s="22">
        <f>HRAC!AE4</f>
        <v>0</v>
      </c>
      <c r="AF66" s="22">
        <f>HRAC!AF4</f>
        <v>0</v>
      </c>
      <c r="AG66" s="22">
        <f>HRAC!AG4</f>
        <v>0</v>
      </c>
      <c r="AH66" s="22">
        <f>HRAC!AH4</f>
        <v>0</v>
      </c>
      <c r="AI66" s="22">
        <f>HRAC!AI4</f>
        <v>0</v>
      </c>
      <c r="AJ66" s="48"/>
      <c r="AK66" s="90"/>
      <c r="AL66" s="31"/>
      <c r="AM66" s="31"/>
      <c r="AN66" s="25"/>
      <c r="AO66" s="25"/>
      <c r="AP66" s="25"/>
      <c r="AQ66" s="25"/>
      <c r="AR66" s="26"/>
      <c r="AS66" s="24"/>
      <c r="AT66" s="24"/>
      <c r="AU66" s="24"/>
      <c r="AV66" s="24"/>
      <c r="AW66" s="24"/>
      <c r="AX66" s="24"/>
      <c r="AY66" s="24"/>
      <c r="AZ66" s="27">
        <f t="shared" si="44"/>
        <v>2</v>
      </c>
      <c r="BA66" s="28">
        <f t="shared" si="45"/>
        <v>0</v>
      </c>
      <c r="BB66" s="29">
        <f t="shared" si="46"/>
        <v>0</v>
      </c>
      <c r="BC66" s="29">
        <f t="shared" si="47"/>
        <v>0</v>
      </c>
      <c r="BD66" s="29">
        <f t="shared" si="48"/>
        <v>6</v>
      </c>
      <c r="BE66" s="29">
        <f t="shared" si="49"/>
        <v>6</v>
      </c>
      <c r="BF66" s="29">
        <f t="shared" si="50"/>
        <v>0</v>
      </c>
      <c r="BG66" s="29">
        <f t="shared" si="51"/>
        <v>6</v>
      </c>
      <c r="BH66" s="29">
        <f t="shared" si="52"/>
        <v>0</v>
      </c>
      <c r="BI66" s="29">
        <f t="shared" si="53"/>
        <v>0</v>
      </c>
      <c r="BJ66" s="29">
        <f t="shared" si="54"/>
        <v>0</v>
      </c>
      <c r="BK66" s="29">
        <f t="shared" si="55"/>
        <v>0</v>
      </c>
      <c r="BL66" s="29">
        <f t="shared" si="56"/>
        <v>0</v>
      </c>
      <c r="BM66" s="29">
        <f t="shared" si="57"/>
        <v>0</v>
      </c>
      <c r="BN66" s="29">
        <f t="shared" si="58"/>
        <v>0</v>
      </c>
      <c r="BO66" s="29">
        <f t="shared" si="59"/>
        <v>0</v>
      </c>
      <c r="BP66" s="29">
        <f t="shared" si="60"/>
        <v>0</v>
      </c>
      <c r="BQ66" s="29">
        <f t="shared" si="61"/>
        <v>0</v>
      </c>
      <c r="BR66" s="29">
        <f t="shared" si="62"/>
        <v>0</v>
      </c>
      <c r="BS66" s="29">
        <f t="shared" si="63"/>
        <v>0</v>
      </c>
      <c r="BT66" s="29">
        <f t="shared" si="64"/>
        <v>0</v>
      </c>
      <c r="BU66" s="30">
        <f t="shared" si="65"/>
        <v>0</v>
      </c>
      <c r="BV66" s="30">
        <f t="shared" si="66"/>
        <v>0</v>
      </c>
      <c r="BX66" s="28">
        <f t="shared" si="67"/>
        <v>360</v>
      </c>
      <c r="BY66" s="29">
        <f t="shared" si="68"/>
        <v>0</v>
      </c>
      <c r="BZ66" s="29">
        <f t="shared" si="69"/>
        <v>0</v>
      </c>
      <c r="CA66" s="29">
        <f t="shared" si="70"/>
        <v>0</v>
      </c>
      <c r="CB66" s="29">
        <f t="shared" si="71"/>
        <v>0</v>
      </c>
      <c r="CC66" s="30">
        <f t="shared" si="34"/>
        <v>360</v>
      </c>
      <c r="CD66" s="122">
        <f t="shared" si="6"/>
        <v>213.33333333333334</v>
      </c>
      <c r="CE66" s="22">
        <f t="shared" si="35"/>
        <v>3</v>
      </c>
      <c r="CF66" s="122">
        <f t="shared" si="7"/>
        <v>173.33333333333334</v>
      </c>
      <c r="CG66" s="22">
        <f t="shared" si="36"/>
        <v>4</v>
      </c>
      <c r="CH66" s="122">
        <f t="shared" si="8"/>
        <v>133.33333333333334</v>
      </c>
      <c r="CI66" s="22">
        <f t="shared" si="37"/>
        <v>5</v>
      </c>
      <c r="CK66" s="22">
        <f t="shared" si="72"/>
        <v>0.64252440700351598</v>
      </c>
      <c r="CM66" s="22">
        <f t="shared" si="73"/>
        <v>0</v>
      </c>
      <c r="CN66" s="22">
        <f t="shared" si="74"/>
        <v>0</v>
      </c>
      <c r="CO66" s="22">
        <f t="shared" si="75"/>
        <v>1.1152416356877324</v>
      </c>
      <c r="CP66" s="22">
        <f t="shared" si="76"/>
        <v>0</v>
      </c>
      <c r="CQ66" s="22">
        <f t="shared" si="77"/>
        <v>0</v>
      </c>
      <c r="CR66" s="22">
        <f t="shared" si="78"/>
        <v>0</v>
      </c>
      <c r="CS66" s="22">
        <f t="shared" si="79"/>
        <v>0</v>
      </c>
      <c r="CT66" s="22">
        <f t="shared" si="80"/>
        <v>0</v>
      </c>
      <c r="CU66" s="22">
        <f t="shared" si="81"/>
        <v>0</v>
      </c>
      <c r="CV66" s="22">
        <f t="shared" si="82"/>
        <v>0</v>
      </c>
      <c r="CW66" s="22" t="e">
        <f t="shared" si="83"/>
        <v>#DIV/0!</v>
      </c>
      <c r="CX66" s="22" t="e">
        <f t="shared" si="84"/>
        <v>#DIV/0!</v>
      </c>
      <c r="CY66" s="22">
        <f t="shared" si="85"/>
        <v>0</v>
      </c>
      <c r="CZ66" s="22">
        <f t="shared" si="86"/>
        <v>0</v>
      </c>
      <c r="DA66" s="22">
        <f t="shared" si="87"/>
        <v>0</v>
      </c>
      <c r="DB66" s="22">
        <f t="shared" si="88"/>
        <v>0</v>
      </c>
      <c r="DC66" s="22">
        <f t="shared" si="89"/>
        <v>0</v>
      </c>
      <c r="DE66" s="22">
        <f t="shared" si="90"/>
        <v>0</v>
      </c>
      <c r="DF66" s="22">
        <f t="shared" si="91"/>
        <v>0</v>
      </c>
      <c r="DG66" s="22">
        <f t="shared" si="92"/>
        <v>1</v>
      </c>
      <c r="DH66" s="22">
        <f t="shared" si="93"/>
        <v>0</v>
      </c>
      <c r="DI66" s="22">
        <f t="shared" si="94"/>
        <v>0</v>
      </c>
      <c r="DJ66" s="22">
        <f t="shared" si="95"/>
        <v>0</v>
      </c>
      <c r="DK66" s="22">
        <f t="shared" si="96"/>
        <v>0</v>
      </c>
      <c r="DL66" s="22">
        <f t="shared" si="97"/>
        <v>0</v>
      </c>
      <c r="DM66" s="22">
        <f t="shared" si="98"/>
        <v>0</v>
      </c>
      <c r="DN66" s="22">
        <f t="shared" si="99"/>
        <v>0</v>
      </c>
      <c r="DO66" s="22">
        <f t="shared" si="100"/>
        <v>0</v>
      </c>
      <c r="DP66" s="22">
        <f t="shared" si="101"/>
        <v>0</v>
      </c>
      <c r="DQ66" s="22">
        <f t="shared" si="102"/>
        <v>0</v>
      </c>
    </row>
    <row r="67" spans="1:123" s="22" customFormat="1" ht="15.75" thickBot="1">
      <c r="A67" s="22" t="str">
        <f>HRAC!A5</f>
        <v>HRAC</v>
      </c>
      <c r="B67" s="22">
        <f>HRAC!B5</f>
        <v>3</v>
      </c>
      <c r="C67" s="22" t="str">
        <f>HRAC!C5</f>
        <v>Beatriz Costa</v>
      </c>
      <c r="D67" s="96" t="str">
        <f>HRAC!D5</f>
        <v>P</v>
      </c>
      <c r="E67" s="22">
        <f>HRAC!E5</f>
        <v>0</v>
      </c>
      <c r="F67" s="22">
        <f>HRAC!F5</f>
        <v>0</v>
      </c>
      <c r="G67" s="22">
        <f>HRAC!G5</f>
        <v>1</v>
      </c>
      <c r="H67" s="22">
        <f>HRAC!H5</f>
        <v>0</v>
      </c>
      <c r="I67" s="22">
        <f>HRAC!I5</f>
        <v>1</v>
      </c>
      <c r="J67" s="22">
        <f>HRAC!J5</f>
        <v>0</v>
      </c>
      <c r="K67" s="22">
        <f>HRAC!K5</f>
        <v>0</v>
      </c>
      <c r="L67" s="22">
        <f>HRAC!L5</f>
        <v>0</v>
      </c>
      <c r="M67" s="22">
        <f>HRAC!M5</f>
        <v>0</v>
      </c>
      <c r="N67" s="22">
        <f>HRAC!N5</f>
        <v>0</v>
      </c>
      <c r="O67" s="22">
        <f>HRAC!O5</f>
        <v>0</v>
      </c>
      <c r="P67" s="22">
        <f>HRAC!P5</f>
        <v>0</v>
      </c>
      <c r="Q67" s="22">
        <f>HRAC!Q5</f>
        <v>0</v>
      </c>
      <c r="R67" s="22">
        <f>HRAC!R5</f>
        <v>0</v>
      </c>
      <c r="S67" s="22">
        <f>HRAC!S5</f>
        <v>0</v>
      </c>
      <c r="T67" s="96" t="str">
        <f>HRAC!T5</f>
        <v>C</v>
      </c>
      <c r="U67" s="22">
        <f>HRAC!U5</f>
        <v>0</v>
      </c>
      <c r="V67" s="22">
        <f>HRAC!V5</f>
        <v>0</v>
      </c>
      <c r="W67" s="22">
        <f>HRAC!W5</f>
        <v>0</v>
      </c>
      <c r="X67" s="22">
        <f>HRAC!X5</f>
        <v>0</v>
      </c>
      <c r="Y67" s="22">
        <f>HRAC!Y5</f>
        <v>0</v>
      </c>
      <c r="Z67" s="22">
        <f>HRAC!Z5</f>
        <v>0</v>
      </c>
      <c r="AA67" s="22">
        <f>HRAC!AA5</f>
        <v>0</v>
      </c>
      <c r="AB67" s="22">
        <f>HRAC!AB5</f>
        <v>0</v>
      </c>
      <c r="AC67" s="22">
        <f>HRAC!AC5</f>
        <v>0</v>
      </c>
      <c r="AD67" s="22">
        <f>HRAC!AD5</f>
        <v>0</v>
      </c>
      <c r="AE67" s="22">
        <f>HRAC!AE5</f>
        <v>0</v>
      </c>
      <c r="AF67" s="22">
        <f>HRAC!AF5</f>
        <v>0</v>
      </c>
      <c r="AG67" s="22">
        <f>HRAC!AG5</f>
        <v>0</v>
      </c>
      <c r="AH67" s="22">
        <f>HRAC!AH5</f>
        <v>0</v>
      </c>
      <c r="AI67" s="22">
        <f>HRAC!AI5</f>
        <v>0</v>
      </c>
      <c r="AJ67" s="48"/>
      <c r="AK67" s="90"/>
      <c r="AL67" s="31"/>
      <c r="AM67" s="31"/>
      <c r="AN67" s="25"/>
      <c r="AO67" s="25"/>
      <c r="AP67" s="25"/>
      <c r="AQ67" s="25"/>
      <c r="AR67" s="26"/>
      <c r="AS67" s="24"/>
      <c r="AT67" s="24"/>
      <c r="AU67" s="24"/>
      <c r="AV67" s="24"/>
      <c r="AW67" s="24"/>
      <c r="AX67" s="24"/>
      <c r="AY67" s="24"/>
      <c r="AZ67" s="27">
        <f t="shared" si="44"/>
        <v>1</v>
      </c>
      <c r="BA67" s="28">
        <f t="shared" si="45"/>
        <v>0</v>
      </c>
      <c r="BB67" s="29">
        <f t="shared" si="46"/>
        <v>0</v>
      </c>
      <c r="BC67" s="29">
        <f t="shared" si="47"/>
        <v>0</v>
      </c>
      <c r="BD67" s="29">
        <f t="shared" si="48"/>
        <v>1</v>
      </c>
      <c r="BE67" s="29">
        <f t="shared" si="49"/>
        <v>1</v>
      </c>
      <c r="BF67" s="29">
        <f t="shared" si="50"/>
        <v>0</v>
      </c>
      <c r="BG67" s="29">
        <f t="shared" si="51"/>
        <v>1</v>
      </c>
      <c r="BH67" s="29">
        <f t="shared" si="52"/>
        <v>1</v>
      </c>
      <c r="BI67" s="29">
        <f t="shared" si="53"/>
        <v>0</v>
      </c>
      <c r="BJ67" s="29">
        <f t="shared" si="54"/>
        <v>0</v>
      </c>
      <c r="BK67" s="29">
        <f t="shared" si="55"/>
        <v>0</v>
      </c>
      <c r="BL67" s="29">
        <f t="shared" si="56"/>
        <v>0</v>
      </c>
      <c r="BM67" s="29">
        <f t="shared" si="57"/>
        <v>0</v>
      </c>
      <c r="BN67" s="29">
        <f t="shared" si="58"/>
        <v>0</v>
      </c>
      <c r="BO67" s="29">
        <f t="shared" si="59"/>
        <v>0</v>
      </c>
      <c r="BP67" s="29">
        <f t="shared" si="60"/>
        <v>0</v>
      </c>
      <c r="BQ67" s="29">
        <f t="shared" si="61"/>
        <v>0</v>
      </c>
      <c r="BR67" s="29">
        <f t="shared" si="62"/>
        <v>0</v>
      </c>
      <c r="BS67" s="29">
        <f t="shared" si="63"/>
        <v>0</v>
      </c>
      <c r="BT67" s="29">
        <f t="shared" si="64"/>
        <v>0</v>
      </c>
      <c r="BU67" s="30">
        <f t="shared" si="65"/>
        <v>0</v>
      </c>
      <c r="BV67" s="30">
        <f t="shared" si="66"/>
        <v>0</v>
      </c>
      <c r="BX67" s="28">
        <f t="shared" si="67"/>
        <v>80</v>
      </c>
      <c r="BY67" s="29">
        <f t="shared" si="68"/>
        <v>0</v>
      </c>
      <c r="BZ67" s="29">
        <f t="shared" si="69"/>
        <v>0</v>
      </c>
      <c r="CA67" s="29">
        <f t="shared" si="70"/>
        <v>0</v>
      </c>
      <c r="CB67" s="29">
        <f t="shared" si="71"/>
        <v>0</v>
      </c>
      <c r="CC67" s="30">
        <f t="shared" si="34"/>
        <v>80</v>
      </c>
      <c r="CD67" s="122">
        <f t="shared" ref="CD67:CD145" si="103">$CC67-(($CE$2/3)*$AZ67)</f>
        <v>6.6666666666666714</v>
      </c>
      <c r="CE67" s="22">
        <f t="shared" si="35"/>
        <v>3</v>
      </c>
      <c r="CF67" s="122">
        <f t="shared" ref="CF67:CF145" si="104">$CC67-(($CG$2/3)*$AZ67)</f>
        <v>-13.333333333333329</v>
      </c>
      <c r="CG67" s="22" t="str">
        <f t="shared" si="36"/>
        <v>NAO</v>
      </c>
      <c r="CH67" s="122">
        <f t="shared" ref="CH67:CH145" si="105">$CC67-(($CI$2/3)*$AZ67)</f>
        <v>-33.333333333333329</v>
      </c>
      <c r="CI67" s="22" t="str">
        <f t="shared" si="37"/>
        <v>NAO</v>
      </c>
      <c r="CK67" s="22">
        <f t="shared" si="72"/>
        <v>0.14278320155633689</v>
      </c>
      <c r="CM67" s="22">
        <f t="shared" si="73"/>
        <v>0</v>
      </c>
      <c r="CN67" s="22">
        <f t="shared" si="74"/>
        <v>0</v>
      </c>
      <c r="CO67" s="22">
        <f t="shared" si="75"/>
        <v>0.18587360594795541</v>
      </c>
      <c r="CP67" s="22">
        <f t="shared" si="76"/>
        <v>0</v>
      </c>
      <c r="CQ67" s="22">
        <f t="shared" si="77"/>
        <v>5</v>
      </c>
      <c r="CR67" s="22">
        <f t="shared" si="78"/>
        <v>0</v>
      </c>
      <c r="CS67" s="22">
        <f t="shared" si="79"/>
        <v>0</v>
      </c>
      <c r="CT67" s="22">
        <f t="shared" si="80"/>
        <v>0</v>
      </c>
      <c r="CU67" s="22">
        <f t="shared" si="81"/>
        <v>0</v>
      </c>
      <c r="CV67" s="22">
        <f t="shared" si="82"/>
        <v>0</v>
      </c>
      <c r="CW67" s="22" t="e">
        <f t="shared" si="83"/>
        <v>#DIV/0!</v>
      </c>
      <c r="CX67" s="22" t="e">
        <f t="shared" si="84"/>
        <v>#DIV/0!</v>
      </c>
      <c r="CY67" s="22">
        <f t="shared" si="85"/>
        <v>0</v>
      </c>
      <c r="CZ67" s="22">
        <f t="shared" si="86"/>
        <v>0</v>
      </c>
      <c r="DA67" s="22">
        <f t="shared" si="87"/>
        <v>0</v>
      </c>
      <c r="DB67" s="22">
        <f t="shared" si="88"/>
        <v>0</v>
      </c>
      <c r="DC67" s="22">
        <f t="shared" si="89"/>
        <v>0</v>
      </c>
      <c r="DE67" s="22">
        <f t="shared" si="90"/>
        <v>0</v>
      </c>
      <c r="DF67" s="22">
        <f t="shared" si="91"/>
        <v>0</v>
      </c>
      <c r="DG67" s="22">
        <f t="shared" si="92"/>
        <v>1</v>
      </c>
      <c r="DH67" s="22">
        <f t="shared" si="93"/>
        <v>0</v>
      </c>
      <c r="DI67" s="22">
        <f t="shared" si="94"/>
        <v>1</v>
      </c>
      <c r="DJ67" s="22">
        <f t="shared" si="95"/>
        <v>0</v>
      </c>
      <c r="DK67" s="22">
        <f t="shared" si="96"/>
        <v>0</v>
      </c>
      <c r="DL67" s="22">
        <f t="shared" si="97"/>
        <v>0</v>
      </c>
      <c r="DM67" s="22">
        <f t="shared" si="98"/>
        <v>0</v>
      </c>
      <c r="DN67" s="22">
        <f t="shared" si="99"/>
        <v>0</v>
      </c>
      <c r="DO67" s="22">
        <f t="shared" si="100"/>
        <v>0</v>
      </c>
      <c r="DP67" s="22">
        <f t="shared" si="101"/>
        <v>0</v>
      </c>
      <c r="DQ67" s="22">
        <f t="shared" si="102"/>
        <v>0</v>
      </c>
    </row>
    <row r="68" spans="1:123" s="22" customFormat="1" ht="15.75" thickBot="1">
      <c r="A68" s="22" t="str">
        <f>HRAC!A6</f>
        <v>HRAC</v>
      </c>
      <c r="B68" s="22">
        <f>HRAC!B6</f>
        <v>4</v>
      </c>
      <c r="C68" s="22" t="str">
        <f>HRAC!C6</f>
        <v>Daniela Gamba Garib Carreira</v>
      </c>
      <c r="D68" s="96" t="str">
        <f>HRAC!D6</f>
        <v>P</v>
      </c>
      <c r="E68" s="22">
        <f>HRAC!E6</f>
        <v>0</v>
      </c>
      <c r="F68" s="22">
        <f>HRAC!F6</f>
        <v>0</v>
      </c>
      <c r="G68" s="22">
        <f>HRAC!G6</f>
        <v>2</v>
      </c>
      <c r="H68" s="22">
        <f>HRAC!H6</f>
        <v>3</v>
      </c>
      <c r="I68" s="22">
        <f>HRAC!I6</f>
        <v>0</v>
      </c>
      <c r="J68" s="22">
        <f>HRAC!J6</f>
        <v>0</v>
      </c>
      <c r="K68" s="22">
        <f>HRAC!K6</f>
        <v>3</v>
      </c>
      <c r="L68" s="22">
        <f>HRAC!L6</f>
        <v>0</v>
      </c>
      <c r="M68" s="22">
        <f>HRAC!M6</f>
        <v>0</v>
      </c>
      <c r="N68" s="22">
        <f>HRAC!N6</f>
        <v>0</v>
      </c>
      <c r="O68" s="22">
        <f>HRAC!O6</f>
        <v>0</v>
      </c>
      <c r="P68" s="22">
        <f>HRAC!P6</f>
        <v>0</v>
      </c>
      <c r="Q68" s="22">
        <f>HRAC!Q6</f>
        <v>0</v>
      </c>
      <c r="R68" s="22">
        <f>HRAC!R6</f>
        <v>0</v>
      </c>
      <c r="S68" s="22">
        <f>HRAC!S6</f>
        <v>0</v>
      </c>
      <c r="T68" s="96" t="str">
        <f>HRAC!T6</f>
        <v>P</v>
      </c>
      <c r="U68" s="22">
        <f>HRAC!U6</f>
        <v>0</v>
      </c>
      <c r="V68" s="22">
        <f>HRAC!V6</f>
        <v>0</v>
      </c>
      <c r="W68" s="22">
        <f>HRAC!W6</f>
        <v>5</v>
      </c>
      <c r="X68" s="22">
        <f>HRAC!X6</f>
        <v>0</v>
      </c>
      <c r="Y68" s="22">
        <f>HRAC!Y6</f>
        <v>5</v>
      </c>
      <c r="Z68" s="22">
        <f>HRAC!Z6</f>
        <v>0</v>
      </c>
      <c r="AA68" s="22">
        <f>HRAC!AA6</f>
        <v>0</v>
      </c>
      <c r="AB68" s="22">
        <f>HRAC!AB6</f>
        <v>0</v>
      </c>
      <c r="AC68" s="22">
        <f>HRAC!AC6</f>
        <v>0</v>
      </c>
      <c r="AD68" s="22">
        <f>HRAC!AD6</f>
        <v>0</v>
      </c>
      <c r="AE68" s="22">
        <f>HRAC!AE6</f>
        <v>0</v>
      </c>
      <c r="AF68" s="22">
        <f>HRAC!AF6</f>
        <v>0</v>
      </c>
      <c r="AG68" s="22">
        <f>HRAC!AG6</f>
        <v>0</v>
      </c>
      <c r="AH68" s="22">
        <f>HRAC!AH6</f>
        <v>0</v>
      </c>
      <c r="AI68" s="22">
        <f>HRAC!AI6</f>
        <v>1</v>
      </c>
      <c r="AJ68" s="48"/>
      <c r="AK68" s="90"/>
      <c r="AL68" s="31"/>
      <c r="AM68" s="31"/>
      <c r="AN68" s="25"/>
      <c r="AO68" s="25"/>
      <c r="AP68" s="25"/>
      <c r="AQ68" s="25"/>
      <c r="AR68" s="26"/>
      <c r="AS68" s="24"/>
      <c r="AT68" s="24"/>
      <c r="AU68" s="24"/>
      <c r="AV68" s="24"/>
      <c r="AW68" s="24"/>
      <c r="AX68" s="24"/>
      <c r="AY68" s="24"/>
      <c r="AZ68" s="27">
        <f t="shared" si="44"/>
        <v>2</v>
      </c>
      <c r="BA68" s="28">
        <f t="shared" si="45"/>
        <v>0</v>
      </c>
      <c r="BB68" s="29">
        <f t="shared" si="46"/>
        <v>0</v>
      </c>
      <c r="BC68" s="29">
        <f t="shared" si="47"/>
        <v>0</v>
      </c>
      <c r="BD68" s="29">
        <f t="shared" si="48"/>
        <v>7</v>
      </c>
      <c r="BE68" s="29">
        <f t="shared" si="49"/>
        <v>7</v>
      </c>
      <c r="BF68" s="29">
        <f t="shared" si="50"/>
        <v>3</v>
      </c>
      <c r="BG68" s="29">
        <f t="shared" si="51"/>
        <v>10</v>
      </c>
      <c r="BH68" s="29">
        <f t="shared" si="52"/>
        <v>5</v>
      </c>
      <c r="BI68" s="29">
        <f t="shared" si="53"/>
        <v>0</v>
      </c>
      <c r="BJ68" s="29">
        <f t="shared" si="54"/>
        <v>3</v>
      </c>
      <c r="BK68" s="29">
        <f t="shared" si="55"/>
        <v>0</v>
      </c>
      <c r="BL68" s="29">
        <f t="shared" si="56"/>
        <v>0</v>
      </c>
      <c r="BM68" s="29">
        <f t="shared" si="57"/>
        <v>0</v>
      </c>
      <c r="BN68" s="29">
        <f t="shared" si="58"/>
        <v>0</v>
      </c>
      <c r="BO68" s="29">
        <f t="shared" si="59"/>
        <v>0</v>
      </c>
      <c r="BP68" s="29">
        <f t="shared" si="60"/>
        <v>0</v>
      </c>
      <c r="BQ68" s="29">
        <f t="shared" si="61"/>
        <v>0</v>
      </c>
      <c r="BR68" s="29">
        <f t="shared" si="62"/>
        <v>0</v>
      </c>
      <c r="BS68" s="29">
        <f t="shared" si="63"/>
        <v>0</v>
      </c>
      <c r="BT68" s="29">
        <f t="shared" si="64"/>
        <v>0</v>
      </c>
      <c r="BU68" s="30">
        <f t="shared" si="65"/>
        <v>1</v>
      </c>
      <c r="BV68" s="30">
        <f t="shared" si="66"/>
        <v>1</v>
      </c>
      <c r="BX68" s="28">
        <f t="shared" si="67"/>
        <v>640</v>
      </c>
      <c r="BY68" s="29">
        <f t="shared" si="68"/>
        <v>0</v>
      </c>
      <c r="BZ68" s="29">
        <f t="shared" si="69"/>
        <v>15</v>
      </c>
      <c r="CA68" s="29">
        <f t="shared" si="70"/>
        <v>0</v>
      </c>
      <c r="CB68" s="29">
        <f t="shared" si="71"/>
        <v>10</v>
      </c>
      <c r="CC68" s="30">
        <f t="shared" ref="CC68:CC131" si="106">IF(AZ68&gt;0,SUM(BX68:CB68),"")</f>
        <v>665</v>
      </c>
      <c r="CD68" s="122">
        <f t="shared" si="103"/>
        <v>518.33333333333337</v>
      </c>
      <c r="CE68" s="22">
        <f t="shared" ref="CE68:CE122" si="107">IF(AZ68=0," ",IF(CD68&gt;=0,3,"NAO"))</f>
        <v>3</v>
      </c>
      <c r="CF68" s="122">
        <f t="shared" si="104"/>
        <v>478.33333333333337</v>
      </c>
      <c r="CG68" s="22">
        <f t="shared" ref="CG68:CG122" si="108">IF(AZ68=0," ",IF(CF68&gt;=0,4,"NAO"))</f>
        <v>4</v>
      </c>
      <c r="CH68" s="122">
        <f t="shared" si="105"/>
        <v>438.33333333333337</v>
      </c>
      <c r="CI68" s="22">
        <f t="shared" ref="CI68:CI122" si="109">IF(AZ68=0," ",IF(CH68&gt;=0,5,"NAO"))</f>
        <v>5</v>
      </c>
      <c r="CK68" s="22">
        <f t="shared" si="72"/>
        <v>1.1868853629370504</v>
      </c>
      <c r="CM68" s="22">
        <f t="shared" si="73"/>
        <v>0</v>
      </c>
      <c r="CN68" s="22">
        <f t="shared" si="74"/>
        <v>0</v>
      </c>
      <c r="CO68" s="22">
        <f t="shared" si="75"/>
        <v>1.3011152416356877</v>
      </c>
      <c r="CP68" s="22">
        <f t="shared" si="76"/>
        <v>4.615384615384615</v>
      </c>
      <c r="CQ68" s="22">
        <f t="shared" si="77"/>
        <v>25</v>
      </c>
      <c r="CR68" s="22">
        <f t="shared" si="78"/>
        <v>0</v>
      </c>
      <c r="CS68" s="22">
        <f t="shared" si="79"/>
        <v>8.5714285714285712</v>
      </c>
      <c r="CT68" s="22">
        <f t="shared" si="80"/>
        <v>0</v>
      </c>
      <c r="CU68" s="22">
        <f t="shared" si="81"/>
        <v>0</v>
      </c>
      <c r="CV68" s="22">
        <f t="shared" si="82"/>
        <v>0</v>
      </c>
      <c r="CW68" s="22" t="e">
        <f t="shared" si="83"/>
        <v>#DIV/0!</v>
      </c>
      <c r="CX68" s="22" t="e">
        <f t="shared" si="84"/>
        <v>#DIV/0!</v>
      </c>
      <c r="CY68" s="22">
        <f t="shared" si="85"/>
        <v>0</v>
      </c>
      <c r="CZ68" s="22">
        <f t="shared" si="86"/>
        <v>0</v>
      </c>
      <c r="DA68" s="22">
        <f t="shared" si="87"/>
        <v>0</v>
      </c>
      <c r="DB68" s="22">
        <f t="shared" si="88"/>
        <v>5.1546391752577323</v>
      </c>
      <c r="DC68" s="22">
        <f t="shared" si="89"/>
        <v>5.1546391752577323</v>
      </c>
      <c r="DE68" s="22">
        <f t="shared" si="90"/>
        <v>0</v>
      </c>
      <c r="DF68" s="22">
        <f t="shared" si="91"/>
        <v>0</v>
      </c>
      <c r="DG68" s="22">
        <f t="shared" si="92"/>
        <v>1</v>
      </c>
      <c r="DH68" s="22">
        <f t="shared" si="93"/>
        <v>1</v>
      </c>
      <c r="DI68" s="22">
        <f t="shared" si="94"/>
        <v>1</v>
      </c>
      <c r="DJ68" s="22">
        <f t="shared" si="95"/>
        <v>0</v>
      </c>
      <c r="DK68" s="22">
        <f t="shared" si="96"/>
        <v>1</v>
      </c>
      <c r="DL68" s="22">
        <f t="shared" si="97"/>
        <v>0</v>
      </c>
      <c r="DM68" s="22">
        <f t="shared" si="98"/>
        <v>0</v>
      </c>
      <c r="DN68" s="22">
        <f t="shared" si="99"/>
        <v>0</v>
      </c>
      <c r="DO68" s="22">
        <f t="shared" si="100"/>
        <v>0</v>
      </c>
      <c r="DP68" s="22">
        <f t="shared" si="101"/>
        <v>0</v>
      </c>
      <c r="DQ68" s="22">
        <f t="shared" si="102"/>
        <v>0</v>
      </c>
    </row>
    <row r="69" spans="1:123" s="22" customFormat="1" ht="15.75" thickBot="1">
      <c r="A69" s="22" t="str">
        <f>HRAC!A7</f>
        <v>HRAC</v>
      </c>
      <c r="B69" s="22">
        <f>HRAC!B7</f>
        <v>5</v>
      </c>
      <c r="C69" s="22" t="str">
        <f>HRAC!C7</f>
        <v>Gisele da Silva Dalben</v>
      </c>
      <c r="D69" s="96" t="str">
        <f>HRAC!D7</f>
        <v>P</v>
      </c>
      <c r="E69" s="22">
        <f>HRAC!E7</f>
        <v>0</v>
      </c>
      <c r="F69" s="22">
        <f>HRAC!F7</f>
        <v>0</v>
      </c>
      <c r="G69" s="22">
        <f>HRAC!G7</f>
        <v>2</v>
      </c>
      <c r="H69" s="22">
        <f>HRAC!H7</f>
        <v>0</v>
      </c>
      <c r="I69" s="22">
        <f>HRAC!I7</f>
        <v>1</v>
      </c>
      <c r="J69" s="22">
        <f>HRAC!J7</f>
        <v>0</v>
      </c>
      <c r="K69" s="22">
        <f>HRAC!K7</f>
        <v>0</v>
      </c>
      <c r="L69" s="22">
        <f>HRAC!L7</f>
        <v>0</v>
      </c>
      <c r="M69" s="22">
        <f>HRAC!M7</f>
        <v>0</v>
      </c>
      <c r="N69" s="22">
        <f>HRAC!N7</f>
        <v>0</v>
      </c>
      <c r="O69" s="22">
        <f>HRAC!O7</f>
        <v>0</v>
      </c>
      <c r="P69" s="22">
        <f>HRAC!P7</f>
        <v>0</v>
      </c>
      <c r="Q69" s="22">
        <f>HRAC!Q7</f>
        <v>0</v>
      </c>
      <c r="R69" s="22">
        <f>HRAC!R7</f>
        <v>0</v>
      </c>
      <c r="S69" s="22">
        <f>HRAC!S7</f>
        <v>0</v>
      </c>
      <c r="T69" s="96" t="str">
        <f>HRAC!T7</f>
        <v>P</v>
      </c>
      <c r="U69" s="22">
        <f>HRAC!U7</f>
        <v>0</v>
      </c>
      <c r="V69" s="22">
        <f>HRAC!V7</f>
        <v>0</v>
      </c>
      <c r="W69" s="22">
        <f>HRAC!W7</f>
        <v>0</v>
      </c>
      <c r="X69" s="22">
        <f>HRAC!X7</f>
        <v>0</v>
      </c>
      <c r="Y69" s="22">
        <f>HRAC!Y7</f>
        <v>0</v>
      </c>
      <c r="Z69" s="22">
        <f>HRAC!Z7</f>
        <v>0</v>
      </c>
      <c r="AA69" s="22">
        <f>HRAC!AA7</f>
        <v>0</v>
      </c>
      <c r="AB69" s="22">
        <f>HRAC!AB7</f>
        <v>0</v>
      </c>
      <c r="AC69" s="22">
        <f>HRAC!AC7</f>
        <v>0</v>
      </c>
      <c r="AD69" s="22">
        <f>HRAC!AD7</f>
        <v>0</v>
      </c>
      <c r="AE69" s="22">
        <f>HRAC!AE7</f>
        <v>0</v>
      </c>
      <c r="AF69" s="22">
        <f>HRAC!AF7</f>
        <v>0</v>
      </c>
      <c r="AG69" s="22">
        <f>HRAC!AG7</f>
        <v>0</v>
      </c>
      <c r="AH69" s="22">
        <f>HRAC!AH7</f>
        <v>0</v>
      </c>
      <c r="AI69" s="22">
        <f>HRAC!AI7</f>
        <v>0</v>
      </c>
      <c r="AJ69" s="48"/>
      <c r="AK69" s="90"/>
      <c r="AL69" s="31"/>
      <c r="AM69" s="31"/>
      <c r="AN69" s="25"/>
      <c r="AO69" s="25"/>
      <c r="AP69" s="25"/>
      <c r="AQ69" s="25"/>
      <c r="AR69" s="26"/>
      <c r="AS69" s="24"/>
      <c r="AT69" s="24"/>
      <c r="AU69" s="24"/>
      <c r="AV69" s="24"/>
      <c r="AW69" s="24"/>
      <c r="AX69" s="24"/>
      <c r="AY69" s="24"/>
      <c r="AZ69" s="27">
        <f t="shared" si="44"/>
        <v>2</v>
      </c>
      <c r="BA69" s="28">
        <f t="shared" si="45"/>
        <v>0</v>
      </c>
      <c r="BB69" s="29">
        <f t="shared" si="46"/>
        <v>0</v>
      </c>
      <c r="BC69" s="29">
        <f t="shared" si="47"/>
        <v>0</v>
      </c>
      <c r="BD69" s="29">
        <f t="shared" si="48"/>
        <v>2</v>
      </c>
      <c r="BE69" s="29">
        <f t="shared" si="49"/>
        <v>2</v>
      </c>
      <c r="BF69" s="29">
        <f t="shared" si="50"/>
        <v>0</v>
      </c>
      <c r="BG69" s="29">
        <f t="shared" si="51"/>
        <v>2</v>
      </c>
      <c r="BH69" s="29">
        <f t="shared" si="52"/>
        <v>1</v>
      </c>
      <c r="BI69" s="29">
        <f t="shared" si="53"/>
        <v>0</v>
      </c>
      <c r="BJ69" s="29">
        <f t="shared" si="54"/>
        <v>0</v>
      </c>
      <c r="BK69" s="29">
        <f t="shared" si="55"/>
        <v>0</v>
      </c>
      <c r="BL69" s="29">
        <f t="shared" si="56"/>
        <v>0</v>
      </c>
      <c r="BM69" s="29">
        <f t="shared" si="57"/>
        <v>0</v>
      </c>
      <c r="BN69" s="29">
        <f t="shared" si="58"/>
        <v>0</v>
      </c>
      <c r="BO69" s="29">
        <f t="shared" si="59"/>
        <v>0</v>
      </c>
      <c r="BP69" s="29">
        <f t="shared" si="60"/>
        <v>0</v>
      </c>
      <c r="BQ69" s="29">
        <f t="shared" si="61"/>
        <v>0</v>
      </c>
      <c r="BR69" s="29">
        <f t="shared" si="62"/>
        <v>0</v>
      </c>
      <c r="BS69" s="29">
        <f t="shared" si="63"/>
        <v>0</v>
      </c>
      <c r="BT69" s="29">
        <f t="shared" si="64"/>
        <v>0</v>
      </c>
      <c r="BU69" s="30">
        <f t="shared" si="65"/>
        <v>0</v>
      </c>
      <c r="BV69" s="30">
        <f t="shared" si="66"/>
        <v>0</v>
      </c>
      <c r="BX69" s="28">
        <f t="shared" si="67"/>
        <v>140</v>
      </c>
      <c r="BY69" s="29">
        <f t="shared" si="68"/>
        <v>0</v>
      </c>
      <c r="BZ69" s="29">
        <f t="shared" si="69"/>
        <v>0</v>
      </c>
      <c r="CA69" s="29">
        <f t="shared" si="70"/>
        <v>0</v>
      </c>
      <c r="CB69" s="29">
        <f t="shared" si="71"/>
        <v>0</v>
      </c>
      <c r="CC69" s="30">
        <f t="shared" si="106"/>
        <v>140</v>
      </c>
      <c r="CD69" s="122">
        <f t="shared" si="103"/>
        <v>-6.6666666666666572</v>
      </c>
      <c r="CE69" s="22" t="str">
        <f t="shared" si="107"/>
        <v>NAO</v>
      </c>
      <c r="CF69" s="122">
        <f t="shared" si="104"/>
        <v>-46.666666666666657</v>
      </c>
      <c r="CG69" s="22" t="str">
        <f t="shared" si="108"/>
        <v>NAO</v>
      </c>
      <c r="CH69" s="122">
        <f t="shared" si="105"/>
        <v>-86.666666666666657</v>
      </c>
      <c r="CI69" s="22" t="str">
        <f t="shared" si="109"/>
        <v>NAO</v>
      </c>
      <c r="CK69" s="22">
        <f t="shared" si="72"/>
        <v>0.24987060272358957</v>
      </c>
      <c r="CM69" s="22">
        <f t="shared" si="73"/>
        <v>0</v>
      </c>
      <c r="CN69" s="22">
        <f t="shared" si="74"/>
        <v>0</v>
      </c>
      <c r="CO69" s="22">
        <f t="shared" si="75"/>
        <v>0.37174721189591081</v>
      </c>
      <c r="CP69" s="22">
        <f t="shared" si="76"/>
        <v>0</v>
      </c>
      <c r="CQ69" s="22">
        <f t="shared" si="77"/>
        <v>5</v>
      </c>
      <c r="CR69" s="22">
        <f t="shared" si="78"/>
        <v>0</v>
      </c>
      <c r="CS69" s="22">
        <f t="shared" si="79"/>
        <v>0</v>
      </c>
      <c r="CT69" s="22">
        <f t="shared" si="80"/>
        <v>0</v>
      </c>
      <c r="CU69" s="22">
        <f t="shared" si="81"/>
        <v>0</v>
      </c>
      <c r="CV69" s="22">
        <f t="shared" si="82"/>
        <v>0</v>
      </c>
      <c r="CW69" s="22" t="e">
        <f t="shared" si="83"/>
        <v>#DIV/0!</v>
      </c>
      <c r="CX69" s="22" t="e">
        <f t="shared" si="84"/>
        <v>#DIV/0!</v>
      </c>
      <c r="CY69" s="22">
        <f t="shared" si="85"/>
        <v>0</v>
      </c>
      <c r="CZ69" s="22">
        <f t="shared" si="86"/>
        <v>0</v>
      </c>
      <c r="DA69" s="22">
        <f t="shared" si="87"/>
        <v>0</v>
      </c>
      <c r="DB69" s="22">
        <f t="shared" si="88"/>
        <v>0</v>
      </c>
      <c r="DC69" s="22">
        <f t="shared" si="89"/>
        <v>0</v>
      </c>
      <c r="DE69" s="22">
        <f t="shared" si="90"/>
        <v>0</v>
      </c>
      <c r="DF69" s="22">
        <f t="shared" si="91"/>
        <v>0</v>
      </c>
      <c r="DG69" s="22">
        <f t="shared" si="92"/>
        <v>1</v>
      </c>
      <c r="DH69" s="22">
        <f t="shared" si="93"/>
        <v>0</v>
      </c>
      <c r="DI69" s="22">
        <f t="shared" si="94"/>
        <v>1</v>
      </c>
      <c r="DJ69" s="22">
        <f t="shared" si="95"/>
        <v>0</v>
      </c>
      <c r="DK69" s="22">
        <f t="shared" si="96"/>
        <v>0</v>
      </c>
      <c r="DL69" s="22">
        <f t="shared" si="97"/>
        <v>0</v>
      </c>
      <c r="DM69" s="22">
        <f t="shared" si="98"/>
        <v>0</v>
      </c>
      <c r="DN69" s="22">
        <f t="shared" si="99"/>
        <v>0</v>
      </c>
      <c r="DO69" s="22">
        <f t="shared" si="100"/>
        <v>0</v>
      </c>
      <c r="DP69" s="22">
        <f t="shared" si="101"/>
        <v>0</v>
      </c>
      <c r="DQ69" s="22">
        <f t="shared" si="102"/>
        <v>0</v>
      </c>
    </row>
    <row r="70" spans="1:123" s="22" customFormat="1" ht="15.75" thickBot="1">
      <c r="A70" s="22" t="str">
        <f>HRAC!A8</f>
        <v>HRAC</v>
      </c>
      <c r="B70" s="22">
        <f>HRAC!B8</f>
        <v>6</v>
      </c>
      <c r="C70" s="22" t="str">
        <f>HRAC!C8</f>
        <v>Ilza Lazarini Marques</v>
      </c>
      <c r="D70" s="96" t="str">
        <f>HRAC!D8</f>
        <v>P</v>
      </c>
      <c r="E70" s="22">
        <f>HRAC!E8</f>
        <v>0</v>
      </c>
      <c r="F70" s="22">
        <f>HRAC!F8</f>
        <v>0</v>
      </c>
      <c r="G70" s="22">
        <f>HRAC!G8</f>
        <v>1</v>
      </c>
      <c r="H70" s="22">
        <f>HRAC!H8</f>
        <v>0</v>
      </c>
      <c r="I70" s="22">
        <f>HRAC!I8</f>
        <v>0</v>
      </c>
      <c r="J70" s="22">
        <f>HRAC!J8</f>
        <v>0</v>
      </c>
      <c r="K70" s="22">
        <f>HRAC!K8</f>
        <v>0</v>
      </c>
      <c r="L70" s="22">
        <f>HRAC!L8</f>
        <v>0</v>
      </c>
      <c r="M70" s="22">
        <f>HRAC!M8</f>
        <v>0</v>
      </c>
      <c r="N70" s="22">
        <f>HRAC!N8</f>
        <v>0</v>
      </c>
      <c r="O70" s="22">
        <f>HRAC!O8</f>
        <v>0</v>
      </c>
      <c r="P70" s="22">
        <f>HRAC!P8</f>
        <v>0</v>
      </c>
      <c r="Q70" s="22">
        <f>HRAC!Q8</f>
        <v>0</v>
      </c>
      <c r="R70" s="22">
        <f>HRAC!R8</f>
        <v>0</v>
      </c>
      <c r="S70" s="22">
        <f>HRAC!S8</f>
        <v>0</v>
      </c>
      <c r="T70" s="96" t="str">
        <f>HRAC!T8</f>
        <v>P</v>
      </c>
      <c r="U70" s="22">
        <f>HRAC!U8</f>
        <v>0</v>
      </c>
      <c r="V70" s="22">
        <f>HRAC!V8</f>
        <v>0</v>
      </c>
      <c r="W70" s="22">
        <f>HRAC!W8</f>
        <v>1</v>
      </c>
      <c r="X70" s="22">
        <f>HRAC!X8</f>
        <v>0</v>
      </c>
      <c r="Y70" s="22">
        <f>HRAC!Y8</f>
        <v>0</v>
      </c>
      <c r="Z70" s="22">
        <f>HRAC!Z8</f>
        <v>0</v>
      </c>
      <c r="AA70" s="22">
        <f>HRAC!AA8</f>
        <v>1</v>
      </c>
      <c r="AB70" s="22">
        <f>HRAC!AB8</f>
        <v>0</v>
      </c>
      <c r="AC70" s="22">
        <f>HRAC!AC8</f>
        <v>0</v>
      </c>
      <c r="AD70" s="22">
        <f>HRAC!AD8</f>
        <v>0</v>
      </c>
      <c r="AE70" s="22">
        <f>HRAC!AE8</f>
        <v>0</v>
      </c>
      <c r="AF70" s="22">
        <f>HRAC!AF8</f>
        <v>0</v>
      </c>
      <c r="AG70" s="22">
        <f>HRAC!AG8</f>
        <v>0</v>
      </c>
      <c r="AH70" s="22">
        <f>HRAC!AH8</f>
        <v>0</v>
      </c>
      <c r="AI70" s="22">
        <f>HRAC!AI8</f>
        <v>0</v>
      </c>
      <c r="AJ70" s="48"/>
      <c r="AK70" s="90"/>
      <c r="AL70" s="31"/>
      <c r="AM70" s="31"/>
      <c r="AN70" s="25"/>
      <c r="AO70" s="25"/>
      <c r="AP70" s="25"/>
      <c r="AQ70" s="25"/>
      <c r="AR70" s="26"/>
      <c r="AS70" s="24"/>
      <c r="AT70" s="24"/>
      <c r="AU70" s="24"/>
      <c r="AV70" s="24"/>
      <c r="AW70" s="24"/>
      <c r="AX70" s="24"/>
      <c r="AY70" s="24"/>
      <c r="AZ70" s="27">
        <f t="shared" si="44"/>
        <v>2</v>
      </c>
      <c r="BA70" s="28">
        <f t="shared" si="45"/>
        <v>0</v>
      </c>
      <c r="BB70" s="29">
        <f t="shared" si="46"/>
        <v>0</v>
      </c>
      <c r="BC70" s="29">
        <f t="shared" si="47"/>
        <v>0</v>
      </c>
      <c r="BD70" s="29">
        <f t="shared" si="48"/>
        <v>2</v>
      </c>
      <c r="BE70" s="29">
        <f t="shared" si="49"/>
        <v>2</v>
      </c>
      <c r="BF70" s="29">
        <f t="shared" si="50"/>
        <v>0</v>
      </c>
      <c r="BG70" s="29">
        <f t="shared" si="51"/>
        <v>2</v>
      </c>
      <c r="BH70" s="29">
        <f t="shared" si="52"/>
        <v>0</v>
      </c>
      <c r="BI70" s="29">
        <f t="shared" si="53"/>
        <v>0</v>
      </c>
      <c r="BJ70" s="29">
        <f t="shared" si="54"/>
        <v>1</v>
      </c>
      <c r="BK70" s="29">
        <f t="shared" si="55"/>
        <v>0</v>
      </c>
      <c r="BL70" s="29">
        <f t="shared" si="56"/>
        <v>0</v>
      </c>
      <c r="BM70" s="29">
        <f t="shared" si="57"/>
        <v>0</v>
      </c>
      <c r="BN70" s="29">
        <f t="shared" si="58"/>
        <v>0</v>
      </c>
      <c r="BO70" s="29">
        <f t="shared" si="59"/>
        <v>0</v>
      </c>
      <c r="BP70" s="29">
        <f t="shared" si="60"/>
        <v>0</v>
      </c>
      <c r="BQ70" s="29">
        <f t="shared" si="61"/>
        <v>0</v>
      </c>
      <c r="BR70" s="29">
        <f t="shared" si="62"/>
        <v>0</v>
      </c>
      <c r="BS70" s="29">
        <f t="shared" si="63"/>
        <v>0</v>
      </c>
      <c r="BT70" s="29">
        <f t="shared" si="64"/>
        <v>0</v>
      </c>
      <c r="BU70" s="30">
        <f t="shared" si="65"/>
        <v>0</v>
      </c>
      <c r="BV70" s="30">
        <f t="shared" si="66"/>
        <v>0</v>
      </c>
      <c r="BX70" s="28">
        <f t="shared" si="67"/>
        <v>120</v>
      </c>
      <c r="BY70" s="29">
        <f t="shared" si="68"/>
        <v>0</v>
      </c>
      <c r="BZ70" s="29">
        <f t="shared" si="69"/>
        <v>5</v>
      </c>
      <c r="CA70" s="29">
        <f t="shared" si="70"/>
        <v>0</v>
      </c>
      <c r="CB70" s="29">
        <f t="shared" si="71"/>
        <v>0</v>
      </c>
      <c r="CC70" s="30">
        <f t="shared" si="106"/>
        <v>125</v>
      </c>
      <c r="CD70" s="122">
        <f t="shared" si="103"/>
        <v>-21.666666666666657</v>
      </c>
      <c r="CE70" s="22" t="str">
        <f t="shared" si="107"/>
        <v>NAO</v>
      </c>
      <c r="CF70" s="122">
        <f t="shared" si="104"/>
        <v>-61.666666666666657</v>
      </c>
      <c r="CG70" s="22" t="str">
        <f t="shared" si="108"/>
        <v>NAO</v>
      </c>
      <c r="CH70" s="122">
        <f t="shared" si="105"/>
        <v>-101.66666666666666</v>
      </c>
      <c r="CI70" s="22" t="str">
        <f t="shared" si="109"/>
        <v>NAO</v>
      </c>
      <c r="CK70" s="22">
        <f t="shared" si="72"/>
        <v>0.2230987524317764</v>
      </c>
      <c r="CM70" s="22">
        <f t="shared" si="73"/>
        <v>0</v>
      </c>
      <c r="CN70" s="22">
        <f t="shared" si="74"/>
        <v>0</v>
      </c>
      <c r="CO70" s="22">
        <f t="shared" si="75"/>
        <v>0.37174721189591081</v>
      </c>
      <c r="CP70" s="22">
        <f t="shared" si="76"/>
        <v>0</v>
      </c>
      <c r="CQ70" s="22">
        <f t="shared" si="77"/>
        <v>0</v>
      </c>
      <c r="CR70" s="22">
        <f t="shared" si="78"/>
        <v>0</v>
      </c>
      <c r="CS70" s="22">
        <f t="shared" si="79"/>
        <v>2.8571428571428572</v>
      </c>
      <c r="CT70" s="22">
        <f t="shared" si="80"/>
        <v>0</v>
      </c>
      <c r="CU70" s="22">
        <f t="shared" si="81"/>
        <v>0</v>
      </c>
      <c r="CV70" s="22">
        <f t="shared" si="82"/>
        <v>0</v>
      </c>
      <c r="CW70" s="22" t="e">
        <f t="shared" si="83"/>
        <v>#DIV/0!</v>
      </c>
      <c r="CX70" s="22" t="e">
        <f t="shared" si="84"/>
        <v>#DIV/0!</v>
      </c>
      <c r="CY70" s="22">
        <f t="shared" si="85"/>
        <v>0</v>
      </c>
      <c r="CZ70" s="22">
        <f t="shared" si="86"/>
        <v>0</v>
      </c>
      <c r="DA70" s="22">
        <f t="shared" si="87"/>
        <v>0</v>
      </c>
      <c r="DB70" s="22">
        <f t="shared" si="88"/>
        <v>0</v>
      </c>
      <c r="DC70" s="22">
        <f t="shared" si="89"/>
        <v>0</v>
      </c>
      <c r="DE70" s="22">
        <f t="shared" si="90"/>
        <v>0</v>
      </c>
      <c r="DF70" s="22">
        <f t="shared" si="91"/>
        <v>0</v>
      </c>
      <c r="DG70" s="22">
        <f t="shared" si="92"/>
        <v>1</v>
      </c>
      <c r="DH70" s="22">
        <f t="shared" si="93"/>
        <v>0</v>
      </c>
      <c r="DI70" s="22">
        <f t="shared" si="94"/>
        <v>0</v>
      </c>
      <c r="DJ70" s="22">
        <f t="shared" si="95"/>
        <v>0</v>
      </c>
      <c r="DK70" s="22">
        <f t="shared" si="96"/>
        <v>1</v>
      </c>
      <c r="DL70" s="22">
        <f t="shared" si="97"/>
        <v>0</v>
      </c>
      <c r="DM70" s="22">
        <f t="shared" si="98"/>
        <v>0</v>
      </c>
      <c r="DN70" s="22">
        <f t="shared" si="99"/>
        <v>0</v>
      </c>
      <c r="DO70" s="22">
        <f t="shared" si="100"/>
        <v>0</v>
      </c>
      <c r="DP70" s="22">
        <f t="shared" si="101"/>
        <v>0</v>
      </c>
      <c r="DQ70" s="22">
        <f t="shared" si="102"/>
        <v>0</v>
      </c>
    </row>
    <row r="71" spans="1:123" s="22" customFormat="1" ht="15.75" thickBot="1">
      <c r="A71" s="22" t="str">
        <f>HRAC!A9</f>
        <v>HRAC</v>
      </c>
      <c r="B71" s="22">
        <f>HRAC!B9</f>
        <v>7</v>
      </c>
      <c r="C71" s="22" t="str">
        <f>HRAC!C9</f>
        <v>Inge Elly Kiemle Trindade</v>
      </c>
      <c r="D71" s="96" t="str">
        <f>HRAC!D9</f>
        <v>P</v>
      </c>
      <c r="E71" s="22">
        <f>HRAC!E9</f>
        <v>0</v>
      </c>
      <c r="F71" s="22">
        <f>HRAC!F9</f>
        <v>0</v>
      </c>
      <c r="G71" s="22">
        <f>HRAC!G9</f>
        <v>3</v>
      </c>
      <c r="H71" s="22">
        <f>HRAC!H9</f>
        <v>0</v>
      </c>
      <c r="I71" s="22">
        <f>HRAC!I9</f>
        <v>0</v>
      </c>
      <c r="J71" s="22">
        <f>HRAC!J9</f>
        <v>0</v>
      </c>
      <c r="K71" s="22">
        <f>HRAC!K9</f>
        <v>0</v>
      </c>
      <c r="L71" s="22">
        <f>HRAC!L9</f>
        <v>0</v>
      </c>
      <c r="M71" s="22">
        <f>HRAC!M9</f>
        <v>0</v>
      </c>
      <c r="N71" s="22">
        <f>HRAC!N9</f>
        <v>0</v>
      </c>
      <c r="O71" s="22">
        <f>HRAC!O9</f>
        <v>0</v>
      </c>
      <c r="P71" s="22">
        <f>HRAC!P9</f>
        <v>0</v>
      </c>
      <c r="Q71" s="22">
        <f>HRAC!Q9</f>
        <v>0</v>
      </c>
      <c r="R71" s="22">
        <f>HRAC!R9</f>
        <v>0</v>
      </c>
      <c r="S71" s="22">
        <f>HRAC!S9</f>
        <v>0</v>
      </c>
      <c r="T71" s="96" t="str">
        <f>HRAC!T9</f>
        <v>P</v>
      </c>
      <c r="U71" s="22">
        <f>HRAC!U9</f>
        <v>0</v>
      </c>
      <c r="V71" s="22">
        <f>HRAC!V9</f>
        <v>0</v>
      </c>
      <c r="W71" s="22">
        <f>HRAC!W9</f>
        <v>2</v>
      </c>
      <c r="X71" s="22">
        <f>HRAC!X9</f>
        <v>0</v>
      </c>
      <c r="Y71" s="22">
        <f>HRAC!Y9</f>
        <v>0</v>
      </c>
      <c r="Z71" s="22">
        <f>HRAC!Z9</f>
        <v>0</v>
      </c>
      <c r="AA71" s="22">
        <f>HRAC!AA9</f>
        <v>0</v>
      </c>
      <c r="AB71" s="22">
        <f>HRAC!AB9</f>
        <v>0</v>
      </c>
      <c r="AC71" s="22">
        <f>HRAC!AC9</f>
        <v>0</v>
      </c>
      <c r="AD71" s="22">
        <f>HRAC!AD9</f>
        <v>0</v>
      </c>
      <c r="AE71" s="22">
        <f>HRAC!AE9</f>
        <v>0</v>
      </c>
      <c r="AF71" s="22">
        <f>HRAC!AF9</f>
        <v>0</v>
      </c>
      <c r="AG71" s="22">
        <f>HRAC!AG9</f>
        <v>0</v>
      </c>
      <c r="AH71" s="22">
        <f>HRAC!AH9</f>
        <v>0</v>
      </c>
      <c r="AI71" s="22">
        <f>HRAC!AI9</f>
        <v>0</v>
      </c>
      <c r="AJ71" s="48"/>
      <c r="AK71" s="90"/>
      <c r="AL71" s="31"/>
      <c r="AM71" s="31"/>
      <c r="AN71" s="25"/>
      <c r="AO71" s="25"/>
      <c r="AP71" s="25"/>
      <c r="AQ71" s="25"/>
      <c r="AR71" s="26"/>
      <c r="AS71" s="24"/>
      <c r="AT71" s="24"/>
      <c r="AU71" s="24"/>
      <c r="AV71" s="24"/>
      <c r="AW71" s="24"/>
      <c r="AX71" s="24"/>
      <c r="AY71" s="24"/>
      <c r="AZ71" s="27">
        <f t="shared" si="44"/>
        <v>2</v>
      </c>
      <c r="BA71" s="28">
        <f t="shared" si="45"/>
        <v>0</v>
      </c>
      <c r="BB71" s="29">
        <f t="shared" si="46"/>
        <v>0</v>
      </c>
      <c r="BC71" s="29">
        <f t="shared" si="47"/>
        <v>0</v>
      </c>
      <c r="BD71" s="29">
        <f t="shared" si="48"/>
        <v>5</v>
      </c>
      <c r="BE71" s="29">
        <f t="shared" si="49"/>
        <v>5</v>
      </c>
      <c r="BF71" s="29">
        <f t="shared" si="50"/>
        <v>0</v>
      </c>
      <c r="BG71" s="29">
        <f t="shared" si="51"/>
        <v>5</v>
      </c>
      <c r="BH71" s="29">
        <f t="shared" si="52"/>
        <v>0</v>
      </c>
      <c r="BI71" s="29">
        <f t="shared" si="53"/>
        <v>0</v>
      </c>
      <c r="BJ71" s="29">
        <f t="shared" si="54"/>
        <v>0</v>
      </c>
      <c r="BK71" s="29">
        <f t="shared" si="55"/>
        <v>0</v>
      </c>
      <c r="BL71" s="29">
        <f t="shared" si="56"/>
        <v>0</v>
      </c>
      <c r="BM71" s="29">
        <f t="shared" si="57"/>
        <v>0</v>
      </c>
      <c r="BN71" s="29">
        <f t="shared" si="58"/>
        <v>0</v>
      </c>
      <c r="BO71" s="29">
        <f t="shared" si="59"/>
        <v>0</v>
      </c>
      <c r="BP71" s="29">
        <f t="shared" si="60"/>
        <v>0</v>
      </c>
      <c r="BQ71" s="29">
        <f t="shared" si="61"/>
        <v>0</v>
      </c>
      <c r="BR71" s="29">
        <f t="shared" si="62"/>
        <v>0</v>
      </c>
      <c r="BS71" s="29">
        <f t="shared" si="63"/>
        <v>0</v>
      </c>
      <c r="BT71" s="29">
        <f t="shared" si="64"/>
        <v>0</v>
      </c>
      <c r="BU71" s="30">
        <f t="shared" si="65"/>
        <v>0</v>
      </c>
      <c r="BV71" s="30">
        <f t="shared" si="66"/>
        <v>0</v>
      </c>
      <c r="BX71" s="28">
        <f t="shared" si="67"/>
        <v>300</v>
      </c>
      <c r="BY71" s="29">
        <f t="shared" si="68"/>
        <v>0</v>
      </c>
      <c r="BZ71" s="29">
        <f t="shared" si="69"/>
        <v>0</v>
      </c>
      <c r="CA71" s="29">
        <f t="shared" si="70"/>
        <v>0</v>
      </c>
      <c r="CB71" s="29">
        <f t="shared" si="71"/>
        <v>0</v>
      </c>
      <c r="CC71" s="30">
        <f t="shared" si="106"/>
        <v>300</v>
      </c>
      <c r="CD71" s="122">
        <f t="shared" si="103"/>
        <v>153.33333333333334</v>
      </c>
      <c r="CE71" s="22">
        <f t="shared" si="107"/>
        <v>3</v>
      </c>
      <c r="CF71" s="122">
        <f t="shared" si="104"/>
        <v>113.33333333333334</v>
      </c>
      <c r="CG71" s="22">
        <f t="shared" si="108"/>
        <v>4</v>
      </c>
      <c r="CH71" s="122">
        <f t="shared" si="105"/>
        <v>73.333333333333343</v>
      </c>
      <c r="CI71" s="22">
        <f t="shared" si="109"/>
        <v>5</v>
      </c>
      <c r="CK71" s="22">
        <f t="shared" si="72"/>
        <v>0.53543700583626341</v>
      </c>
      <c r="CM71" s="22">
        <f t="shared" si="73"/>
        <v>0</v>
      </c>
      <c r="CN71" s="22">
        <f t="shared" si="74"/>
        <v>0</v>
      </c>
      <c r="CO71" s="22">
        <f t="shared" si="75"/>
        <v>0.92936802973977695</v>
      </c>
      <c r="CP71" s="22">
        <f t="shared" si="76"/>
        <v>0</v>
      </c>
      <c r="CQ71" s="22">
        <f t="shared" si="77"/>
        <v>0</v>
      </c>
      <c r="CR71" s="22">
        <f t="shared" si="78"/>
        <v>0</v>
      </c>
      <c r="CS71" s="22">
        <f t="shared" si="79"/>
        <v>0</v>
      </c>
      <c r="CT71" s="22">
        <f t="shared" si="80"/>
        <v>0</v>
      </c>
      <c r="CU71" s="22">
        <f t="shared" si="81"/>
        <v>0</v>
      </c>
      <c r="CV71" s="22">
        <f t="shared" si="82"/>
        <v>0</v>
      </c>
      <c r="CW71" s="22" t="e">
        <f t="shared" si="83"/>
        <v>#DIV/0!</v>
      </c>
      <c r="CX71" s="22" t="e">
        <f t="shared" si="84"/>
        <v>#DIV/0!</v>
      </c>
      <c r="CY71" s="22">
        <f t="shared" si="85"/>
        <v>0</v>
      </c>
      <c r="CZ71" s="22">
        <f t="shared" si="86"/>
        <v>0</v>
      </c>
      <c r="DA71" s="22">
        <f t="shared" si="87"/>
        <v>0</v>
      </c>
      <c r="DB71" s="22">
        <f t="shared" si="88"/>
        <v>0</v>
      </c>
      <c r="DC71" s="22">
        <f t="shared" si="89"/>
        <v>0</v>
      </c>
      <c r="DE71" s="22">
        <f t="shared" si="90"/>
        <v>0</v>
      </c>
      <c r="DF71" s="22">
        <f t="shared" si="91"/>
        <v>0</v>
      </c>
      <c r="DG71" s="22">
        <f t="shared" si="92"/>
        <v>1</v>
      </c>
      <c r="DH71" s="22">
        <f t="shared" si="93"/>
        <v>0</v>
      </c>
      <c r="DI71" s="22">
        <f t="shared" si="94"/>
        <v>0</v>
      </c>
      <c r="DJ71" s="22">
        <f t="shared" si="95"/>
        <v>0</v>
      </c>
      <c r="DK71" s="22">
        <f t="shared" si="96"/>
        <v>0</v>
      </c>
      <c r="DL71" s="22">
        <f t="shared" si="97"/>
        <v>0</v>
      </c>
      <c r="DM71" s="22">
        <f t="shared" si="98"/>
        <v>0</v>
      </c>
      <c r="DN71" s="22">
        <f t="shared" si="99"/>
        <v>0</v>
      </c>
      <c r="DO71" s="22">
        <f t="shared" si="100"/>
        <v>0</v>
      </c>
      <c r="DP71" s="22">
        <f t="shared" si="101"/>
        <v>0</v>
      </c>
      <c r="DQ71" s="22">
        <f t="shared" si="102"/>
        <v>0</v>
      </c>
    </row>
    <row r="72" spans="1:123" s="22" customFormat="1" ht="15.75" thickBot="1">
      <c r="A72" s="22" t="str">
        <f>HRAC!A10</f>
        <v>HRAC</v>
      </c>
      <c r="B72" s="22">
        <f>HRAC!B10</f>
        <v>8</v>
      </c>
      <c r="C72" s="22" t="str">
        <f>HRAC!C10</f>
        <v>Ivy Kiemle Trindade Suedam</v>
      </c>
      <c r="D72" s="96" t="str">
        <f>HRAC!D10</f>
        <v>P</v>
      </c>
      <c r="E72" s="22">
        <f>HRAC!E10</f>
        <v>0</v>
      </c>
      <c r="F72" s="22">
        <f>HRAC!F10</f>
        <v>0</v>
      </c>
      <c r="G72" s="22">
        <f>HRAC!G10</f>
        <v>1</v>
      </c>
      <c r="H72" s="22">
        <f>HRAC!H10</f>
        <v>0</v>
      </c>
      <c r="I72" s="22">
        <f>HRAC!I10</f>
        <v>1</v>
      </c>
      <c r="J72" s="22">
        <f>HRAC!J10</f>
        <v>0</v>
      </c>
      <c r="K72" s="22">
        <f>HRAC!K10</f>
        <v>0</v>
      </c>
      <c r="L72" s="22">
        <f>HRAC!L10</f>
        <v>0</v>
      </c>
      <c r="M72" s="22">
        <f>HRAC!M10</f>
        <v>0</v>
      </c>
      <c r="N72" s="22">
        <f>HRAC!N10</f>
        <v>0</v>
      </c>
      <c r="O72" s="22">
        <f>HRAC!O10</f>
        <v>0</v>
      </c>
      <c r="P72" s="22">
        <f>HRAC!P10</f>
        <v>0</v>
      </c>
      <c r="Q72" s="22">
        <f>HRAC!Q10</f>
        <v>0</v>
      </c>
      <c r="R72" s="22">
        <f>HRAC!R10</f>
        <v>0</v>
      </c>
      <c r="S72" s="22">
        <f>HRAC!S10</f>
        <v>0</v>
      </c>
      <c r="T72" s="96" t="str">
        <f>HRAC!T10</f>
        <v>P</v>
      </c>
      <c r="U72" s="22">
        <f>HRAC!U10</f>
        <v>0</v>
      </c>
      <c r="V72" s="22">
        <f>HRAC!V10</f>
        <v>0</v>
      </c>
      <c r="W72" s="22">
        <f>HRAC!W10</f>
        <v>0</v>
      </c>
      <c r="X72" s="22">
        <f>HRAC!X10</f>
        <v>0</v>
      </c>
      <c r="Y72" s="22">
        <f>HRAC!Y10</f>
        <v>0</v>
      </c>
      <c r="Z72" s="22">
        <f>HRAC!Z10</f>
        <v>0</v>
      </c>
      <c r="AA72" s="22">
        <f>HRAC!AA10</f>
        <v>0</v>
      </c>
      <c r="AB72" s="22">
        <f>HRAC!AB10</f>
        <v>0</v>
      </c>
      <c r="AC72" s="22">
        <f>HRAC!AC10</f>
        <v>0</v>
      </c>
      <c r="AD72" s="22">
        <f>HRAC!AD10</f>
        <v>0</v>
      </c>
      <c r="AE72" s="22">
        <f>HRAC!AE10</f>
        <v>0</v>
      </c>
      <c r="AF72" s="22">
        <f>HRAC!AF10</f>
        <v>0</v>
      </c>
      <c r="AG72" s="22">
        <f>HRAC!AG10</f>
        <v>1</v>
      </c>
      <c r="AH72" s="22">
        <f>HRAC!AH10</f>
        <v>0</v>
      </c>
      <c r="AI72" s="22">
        <f>HRAC!AI10</f>
        <v>0</v>
      </c>
      <c r="AJ72" s="48"/>
      <c r="AK72" s="90"/>
      <c r="AL72" s="31"/>
      <c r="AM72" s="31"/>
      <c r="AN72" s="25"/>
      <c r="AO72" s="25"/>
      <c r="AP72" s="25"/>
      <c r="AQ72" s="25"/>
      <c r="AR72" s="26"/>
      <c r="AS72" s="24"/>
      <c r="AT72" s="24"/>
      <c r="AU72" s="24"/>
      <c r="AV72" s="24"/>
      <c r="AW72" s="24"/>
      <c r="AX72" s="24"/>
      <c r="AY72" s="24"/>
      <c r="AZ72" s="27">
        <f t="shared" si="44"/>
        <v>2</v>
      </c>
      <c r="BA72" s="28">
        <f t="shared" si="45"/>
        <v>0</v>
      </c>
      <c r="BB72" s="29">
        <f t="shared" si="46"/>
        <v>0</v>
      </c>
      <c r="BC72" s="29">
        <f t="shared" si="47"/>
        <v>0</v>
      </c>
      <c r="BD72" s="29">
        <f t="shared" si="48"/>
        <v>1</v>
      </c>
      <c r="BE72" s="29">
        <f t="shared" si="49"/>
        <v>1</v>
      </c>
      <c r="BF72" s="29">
        <f t="shared" si="50"/>
        <v>0</v>
      </c>
      <c r="BG72" s="29">
        <f t="shared" si="51"/>
        <v>1</v>
      </c>
      <c r="BH72" s="29">
        <f t="shared" si="52"/>
        <v>1</v>
      </c>
      <c r="BI72" s="29">
        <f t="shared" si="53"/>
        <v>0</v>
      </c>
      <c r="BJ72" s="29">
        <f t="shared" si="54"/>
        <v>0</v>
      </c>
      <c r="BK72" s="29">
        <f t="shared" si="55"/>
        <v>0</v>
      </c>
      <c r="BL72" s="29">
        <f t="shared" si="56"/>
        <v>0</v>
      </c>
      <c r="BM72" s="29">
        <f t="shared" si="57"/>
        <v>0</v>
      </c>
      <c r="BN72" s="29">
        <f t="shared" si="58"/>
        <v>0</v>
      </c>
      <c r="BO72" s="29">
        <f t="shared" si="59"/>
        <v>0</v>
      </c>
      <c r="BP72" s="29">
        <f t="shared" si="60"/>
        <v>0</v>
      </c>
      <c r="BQ72" s="29">
        <f t="shared" si="61"/>
        <v>0</v>
      </c>
      <c r="BR72" s="29">
        <f t="shared" si="62"/>
        <v>1</v>
      </c>
      <c r="BS72" s="29">
        <f t="shared" si="63"/>
        <v>1</v>
      </c>
      <c r="BT72" s="29">
        <f t="shared" si="64"/>
        <v>0</v>
      </c>
      <c r="BU72" s="30">
        <f t="shared" si="65"/>
        <v>0</v>
      </c>
      <c r="BV72" s="30">
        <f t="shared" si="66"/>
        <v>0</v>
      </c>
      <c r="BX72" s="28">
        <f t="shared" si="67"/>
        <v>80</v>
      </c>
      <c r="BY72" s="29">
        <f t="shared" si="68"/>
        <v>0</v>
      </c>
      <c r="BZ72" s="29">
        <f t="shared" si="69"/>
        <v>0</v>
      </c>
      <c r="CA72" s="29">
        <f t="shared" si="70"/>
        <v>0</v>
      </c>
      <c r="CB72" s="29">
        <f t="shared" si="71"/>
        <v>50</v>
      </c>
      <c r="CC72" s="30">
        <f t="shared" si="106"/>
        <v>130</v>
      </c>
      <c r="CD72" s="122">
        <f t="shared" si="103"/>
        <v>-16.666666666666657</v>
      </c>
      <c r="CE72" s="22" t="str">
        <f t="shared" si="107"/>
        <v>NAO</v>
      </c>
      <c r="CF72" s="122">
        <f t="shared" si="104"/>
        <v>-56.666666666666657</v>
      </c>
      <c r="CG72" s="22" t="str">
        <f t="shared" si="108"/>
        <v>NAO</v>
      </c>
      <c r="CH72" s="122">
        <f t="shared" si="105"/>
        <v>-96.666666666666657</v>
      </c>
      <c r="CI72" s="22" t="str">
        <f t="shared" si="109"/>
        <v>NAO</v>
      </c>
      <c r="CK72" s="22">
        <f t="shared" si="72"/>
        <v>0.23202270252904744</v>
      </c>
      <c r="CM72" s="22">
        <f t="shared" si="73"/>
        <v>0</v>
      </c>
      <c r="CN72" s="22">
        <f t="shared" si="74"/>
        <v>0</v>
      </c>
      <c r="CO72" s="22">
        <f t="shared" si="75"/>
        <v>0.18587360594795541</v>
      </c>
      <c r="CP72" s="22">
        <f t="shared" si="76"/>
        <v>0</v>
      </c>
      <c r="CQ72" s="22">
        <f t="shared" si="77"/>
        <v>5</v>
      </c>
      <c r="CR72" s="22">
        <f t="shared" si="78"/>
        <v>0</v>
      </c>
      <c r="CS72" s="22">
        <f t="shared" si="79"/>
        <v>0</v>
      </c>
      <c r="CT72" s="22">
        <f t="shared" si="80"/>
        <v>0</v>
      </c>
      <c r="CU72" s="22">
        <f t="shared" si="81"/>
        <v>0</v>
      </c>
      <c r="CV72" s="22">
        <f t="shared" si="82"/>
        <v>0</v>
      </c>
      <c r="CW72" s="22" t="e">
        <f t="shared" si="83"/>
        <v>#DIV/0!</v>
      </c>
      <c r="CX72" s="22" t="e">
        <f t="shared" si="84"/>
        <v>#DIV/0!</v>
      </c>
      <c r="CY72" s="22">
        <f t="shared" si="85"/>
        <v>0</v>
      </c>
      <c r="CZ72" s="22">
        <f t="shared" si="86"/>
        <v>4</v>
      </c>
      <c r="DA72" s="22">
        <f t="shared" si="87"/>
        <v>0</v>
      </c>
      <c r="DB72" s="22">
        <f t="shared" si="88"/>
        <v>0</v>
      </c>
      <c r="DC72" s="22">
        <f t="shared" si="89"/>
        <v>0</v>
      </c>
      <c r="DE72" s="22">
        <f t="shared" si="90"/>
        <v>0</v>
      </c>
      <c r="DF72" s="22">
        <f t="shared" si="91"/>
        <v>0</v>
      </c>
      <c r="DG72" s="22">
        <f t="shared" si="92"/>
        <v>1</v>
      </c>
      <c r="DH72" s="22">
        <f t="shared" si="93"/>
        <v>0</v>
      </c>
      <c r="DI72" s="22">
        <f t="shared" si="94"/>
        <v>1</v>
      </c>
      <c r="DJ72" s="22">
        <f t="shared" si="95"/>
        <v>0</v>
      </c>
      <c r="DK72" s="22">
        <f t="shared" si="96"/>
        <v>0</v>
      </c>
      <c r="DL72" s="22">
        <f t="shared" si="97"/>
        <v>0</v>
      </c>
      <c r="DM72" s="22">
        <f t="shared" si="98"/>
        <v>0</v>
      </c>
      <c r="DN72" s="22">
        <f t="shared" si="99"/>
        <v>0</v>
      </c>
      <c r="DO72" s="22">
        <f t="shared" si="100"/>
        <v>0</v>
      </c>
      <c r="DP72" s="22">
        <f t="shared" si="101"/>
        <v>0</v>
      </c>
      <c r="DQ72" s="22">
        <f t="shared" si="102"/>
        <v>1</v>
      </c>
    </row>
    <row r="73" spans="1:123" s="22" customFormat="1" ht="15.75" thickBot="1">
      <c r="A73" s="22" t="str">
        <f>HRAC!A11</f>
        <v>HRAC</v>
      </c>
      <c r="B73" s="22">
        <f>HRAC!B11</f>
        <v>9</v>
      </c>
      <c r="C73" s="22" t="str">
        <f>HRAC!C11</f>
        <v>Jeniffer de Cássia Rillo Dutka</v>
      </c>
      <c r="D73" s="96" t="str">
        <f>HRAC!D11</f>
        <v>P</v>
      </c>
      <c r="E73" s="22">
        <f>HRAC!E11</f>
        <v>0</v>
      </c>
      <c r="F73" s="22">
        <f>HRAC!F11</f>
        <v>1</v>
      </c>
      <c r="G73" s="22">
        <f>HRAC!G11</f>
        <v>0</v>
      </c>
      <c r="H73" s="22">
        <f>HRAC!H11</f>
        <v>0</v>
      </c>
      <c r="I73" s="22">
        <f>HRAC!I11</f>
        <v>0</v>
      </c>
      <c r="J73" s="22">
        <f>HRAC!J11</f>
        <v>0</v>
      </c>
      <c r="K73" s="22">
        <f>HRAC!K11</f>
        <v>1</v>
      </c>
      <c r="L73" s="22">
        <f>HRAC!L11</f>
        <v>0</v>
      </c>
      <c r="M73" s="22">
        <f>HRAC!M11</f>
        <v>0</v>
      </c>
      <c r="N73" s="22">
        <f>HRAC!N11</f>
        <v>0</v>
      </c>
      <c r="O73" s="22">
        <f>HRAC!O11</f>
        <v>0</v>
      </c>
      <c r="P73" s="22">
        <f>HRAC!P11</f>
        <v>0</v>
      </c>
      <c r="Q73" s="22">
        <f>HRAC!Q11</f>
        <v>0</v>
      </c>
      <c r="R73" s="22">
        <f>HRAC!R11</f>
        <v>0</v>
      </c>
      <c r="S73" s="22">
        <f>HRAC!S11</f>
        <v>0</v>
      </c>
      <c r="T73" s="96" t="str">
        <f>HRAC!T11</f>
        <v>P</v>
      </c>
      <c r="U73" s="22">
        <f>HRAC!U11</f>
        <v>0</v>
      </c>
      <c r="V73" s="22">
        <f>HRAC!V11</f>
        <v>0</v>
      </c>
      <c r="W73" s="22">
        <f>HRAC!W11</f>
        <v>3</v>
      </c>
      <c r="X73" s="22">
        <f>HRAC!X11</f>
        <v>0</v>
      </c>
      <c r="Y73" s="22">
        <f>HRAC!Y11</f>
        <v>0</v>
      </c>
      <c r="Z73" s="22">
        <f>HRAC!Z11</f>
        <v>0</v>
      </c>
      <c r="AA73" s="22">
        <f>HRAC!AA11</f>
        <v>1</v>
      </c>
      <c r="AB73" s="22">
        <f>HRAC!AB11</f>
        <v>0</v>
      </c>
      <c r="AC73" s="22">
        <f>HRAC!AC11</f>
        <v>0</v>
      </c>
      <c r="AD73" s="22">
        <f>HRAC!AD11</f>
        <v>0</v>
      </c>
      <c r="AE73" s="22">
        <f>HRAC!AE11</f>
        <v>0</v>
      </c>
      <c r="AF73" s="22">
        <f>HRAC!AF11</f>
        <v>0</v>
      </c>
      <c r="AG73" s="22">
        <f>HRAC!AG11</f>
        <v>0</v>
      </c>
      <c r="AH73" s="22">
        <f>HRAC!AH11</f>
        <v>0</v>
      </c>
      <c r="AI73" s="22">
        <f>HRAC!AI11</f>
        <v>0</v>
      </c>
      <c r="AJ73" s="48"/>
      <c r="AK73" s="90"/>
      <c r="AL73" s="31"/>
      <c r="AM73" s="31"/>
      <c r="AN73" s="25"/>
      <c r="AO73" s="25"/>
      <c r="AP73" s="25"/>
      <c r="AQ73" s="25"/>
      <c r="AR73" s="26"/>
      <c r="AS73" s="24"/>
      <c r="AT73" s="24"/>
      <c r="AU73" s="24"/>
      <c r="AV73" s="24"/>
      <c r="AW73" s="24"/>
      <c r="AX73" s="24"/>
      <c r="AY73" s="24"/>
      <c r="AZ73" s="27">
        <f t="shared" si="44"/>
        <v>2</v>
      </c>
      <c r="BA73" s="28">
        <f t="shared" si="45"/>
        <v>0</v>
      </c>
      <c r="BB73" s="29">
        <f t="shared" si="46"/>
        <v>1</v>
      </c>
      <c r="BC73" s="29">
        <f t="shared" si="47"/>
        <v>1</v>
      </c>
      <c r="BD73" s="29">
        <f t="shared" si="48"/>
        <v>3</v>
      </c>
      <c r="BE73" s="29">
        <f t="shared" si="49"/>
        <v>4</v>
      </c>
      <c r="BF73" s="29">
        <f t="shared" si="50"/>
        <v>0</v>
      </c>
      <c r="BG73" s="29">
        <f t="shared" si="51"/>
        <v>4</v>
      </c>
      <c r="BH73" s="29">
        <f t="shared" si="52"/>
        <v>0</v>
      </c>
      <c r="BI73" s="29">
        <f t="shared" si="53"/>
        <v>0</v>
      </c>
      <c r="BJ73" s="29">
        <f t="shared" si="54"/>
        <v>2</v>
      </c>
      <c r="BK73" s="29">
        <f t="shared" si="55"/>
        <v>0</v>
      </c>
      <c r="BL73" s="29">
        <f t="shared" si="56"/>
        <v>0</v>
      </c>
      <c r="BM73" s="29">
        <f t="shared" si="57"/>
        <v>0</v>
      </c>
      <c r="BN73" s="29">
        <f t="shared" si="58"/>
        <v>0</v>
      </c>
      <c r="BO73" s="29">
        <f t="shared" si="59"/>
        <v>0</v>
      </c>
      <c r="BP73" s="29">
        <f t="shared" si="60"/>
        <v>0</v>
      </c>
      <c r="BQ73" s="29">
        <f t="shared" si="61"/>
        <v>0</v>
      </c>
      <c r="BR73" s="29">
        <f t="shared" si="62"/>
        <v>0</v>
      </c>
      <c r="BS73" s="29">
        <f t="shared" si="63"/>
        <v>0</v>
      </c>
      <c r="BT73" s="29">
        <f t="shared" si="64"/>
        <v>0</v>
      </c>
      <c r="BU73" s="30">
        <f t="shared" si="65"/>
        <v>0</v>
      </c>
      <c r="BV73" s="30">
        <f t="shared" si="66"/>
        <v>0</v>
      </c>
      <c r="BX73" s="28">
        <f t="shared" si="67"/>
        <v>260</v>
      </c>
      <c r="BY73" s="29">
        <f t="shared" si="68"/>
        <v>0</v>
      </c>
      <c r="BZ73" s="29">
        <f t="shared" si="69"/>
        <v>10</v>
      </c>
      <c r="CA73" s="29">
        <f t="shared" si="70"/>
        <v>0</v>
      </c>
      <c r="CB73" s="29">
        <f t="shared" si="71"/>
        <v>0</v>
      </c>
      <c r="CC73" s="30">
        <f t="shared" si="106"/>
        <v>270</v>
      </c>
      <c r="CD73" s="122">
        <f t="shared" si="103"/>
        <v>123.33333333333334</v>
      </c>
      <c r="CE73" s="22">
        <f t="shared" si="107"/>
        <v>3</v>
      </c>
      <c r="CF73" s="122">
        <f t="shared" si="104"/>
        <v>83.333333333333343</v>
      </c>
      <c r="CG73" s="22">
        <f t="shared" si="108"/>
        <v>4</v>
      </c>
      <c r="CH73" s="122">
        <f t="shared" si="105"/>
        <v>43.333333333333343</v>
      </c>
      <c r="CI73" s="22">
        <f t="shared" si="109"/>
        <v>5</v>
      </c>
      <c r="CK73" s="22">
        <f t="shared" si="72"/>
        <v>0.48189330525263707</v>
      </c>
      <c r="CM73" s="22">
        <f t="shared" si="73"/>
        <v>0</v>
      </c>
      <c r="CN73" s="22">
        <f t="shared" si="74"/>
        <v>0.56497175141242939</v>
      </c>
      <c r="CO73" s="22">
        <f t="shared" si="75"/>
        <v>0.55762081784386619</v>
      </c>
      <c r="CP73" s="22">
        <f t="shared" si="76"/>
        <v>0</v>
      </c>
      <c r="CQ73" s="22">
        <f t="shared" si="77"/>
        <v>0</v>
      </c>
      <c r="CR73" s="22">
        <f t="shared" si="78"/>
        <v>0</v>
      </c>
      <c r="CS73" s="22">
        <f t="shared" si="79"/>
        <v>5.7142857142857144</v>
      </c>
      <c r="CT73" s="22">
        <f t="shared" si="80"/>
        <v>0</v>
      </c>
      <c r="CU73" s="22">
        <f t="shared" si="81"/>
        <v>0</v>
      </c>
      <c r="CV73" s="22">
        <f t="shared" si="82"/>
        <v>0</v>
      </c>
      <c r="CW73" s="22" t="e">
        <f t="shared" si="83"/>
        <v>#DIV/0!</v>
      </c>
      <c r="CX73" s="22" t="e">
        <f t="shared" si="84"/>
        <v>#DIV/0!</v>
      </c>
      <c r="CY73" s="22">
        <f t="shared" si="85"/>
        <v>0</v>
      </c>
      <c r="CZ73" s="22">
        <f t="shared" si="86"/>
        <v>0</v>
      </c>
      <c r="DA73" s="22">
        <f t="shared" si="87"/>
        <v>0</v>
      </c>
      <c r="DB73" s="22">
        <f t="shared" si="88"/>
        <v>0</v>
      </c>
      <c r="DC73" s="22">
        <f t="shared" si="89"/>
        <v>0</v>
      </c>
      <c r="DE73" s="22">
        <f t="shared" si="90"/>
        <v>0</v>
      </c>
      <c r="DF73" s="22">
        <f t="shared" si="91"/>
        <v>1</v>
      </c>
      <c r="DG73" s="22">
        <f t="shared" si="92"/>
        <v>1</v>
      </c>
      <c r="DH73" s="22">
        <f t="shared" si="93"/>
        <v>0</v>
      </c>
      <c r="DI73" s="22">
        <f t="shared" si="94"/>
        <v>0</v>
      </c>
      <c r="DJ73" s="22">
        <f t="shared" si="95"/>
        <v>0</v>
      </c>
      <c r="DK73" s="22">
        <f t="shared" si="96"/>
        <v>1</v>
      </c>
      <c r="DL73" s="22">
        <f t="shared" si="97"/>
        <v>0</v>
      </c>
      <c r="DM73" s="22">
        <f t="shared" si="98"/>
        <v>0</v>
      </c>
      <c r="DN73" s="22">
        <f t="shared" si="99"/>
        <v>0</v>
      </c>
      <c r="DO73" s="22">
        <f t="shared" si="100"/>
        <v>0</v>
      </c>
      <c r="DP73" s="22">
        <f t="shared" si="101"/>
        <v>0</v>
      </c>
      <c r="DQ73" s="22">
        <f t="shared" si="102"/>
        <v>0</v>
      </c>
    </row>
    <row r="74" spans="1:123" s="22" customFormat="1" ht="15.75" thickBot="1">
      <c r="A74" s="22" t="str">
        <f>HRAC!A12</f>
        <v>HRAC</v>
      </c>
      <c r="B74" s="22">
        <f>HRAC!B12</f>
        <v>10</v>
      </c>
      <c r="C74" s="22" t="str">
        <f>HRAC!C12</f>
        <v>Kátia Flores Genaro</v>
      </c>
      <c r="D74" s="96" t="str">
        <f>HRAC!D12</f>
        <v>P</v>
      </c>
      <c r="E74" s="22">
        <f>HRAC!E12</f>
        <v>0</v>
      </c>
      <c r="F74" s="22">
        <f>HRAC!F12</f>
        <v>1</v>
      </c>
      <c r="G74" s="22">
        <f>HRAC!G12</f>
        <v>0</v>
      </c>
      <c r="H74" s="22">
        <f>HRAC!H12</f>
        <v>0</v>
      </c>
      <c r="I74" s="22">
        <f>HRAC!I12</f>
        <v>0</v>
      </c>
      <c r="J74" s="22">
        <f>HRAC!J12</f>
        <v>0</v>
      </c>
      <c r="K74" s="22">
        <f>HRAC!K12</f>
        <v>0</v>
      </c>
      <c r="L74" s="22">
        <f>HRAC!L12</f>
        <v>0</v>
      </c>
      <c r="M74" s="22">
        <f>HRAC!M12</f>
        <v>0</v>
      </c>
      <c r="N74" s="22">
        <f>HRAC!N12</f>
        <v>0</v>
      </c>
      <c r="O74" s="22">
        <f>HRAC!O12</f>
        <v>0</v>
      </c>
      <c r="P74" s="22">
        <f>HRAC!P12</f>
        <v>0</v>
      </c>
      <c r="Q74" s="22">
        <f>HRAC!Q12</f>
        <v>0</v>
      </c>
      <c r="R74" s="22">
        <f>HRAC!R12</f>
        <v>0</v>
      </c>
      <c r="S74" s="22">
        <f>HRAC!S12</f>
        <v>0</v>
      </c>
      <c r="T74" s="96" t="str">
        <f>HRAC!T12</f>
        <v>P</v>
      </c>
      <c r="U74" s="22">
        <f>HRAC!U12</f>
        <v>0</v>
      </c>
      <c r="V74" s="22">
        <f>HRAC!V12</f>
        <v>1</v>
      </c>
      <c r="W74" s="22">
        <f>HRAC!W12</f>
        <v>1</v>
      </c>
      <c r="X74" s="22">
        <f>HRAC!X12</f>
        <v>0</v>
      </c>
      <c r="Y74" s="22">
        <f>HRAC!Y12</f>
        <v>0</v>
      </c>
      <c r="Z74" s="22">
        <f>HRAC!Z12</f>
        <v>0</v>
      </c>
      <c r="AA74" s="22">
        <f>HRAC!AA12</f>
        <v>0</v>
      </c>
      <c r="AB74" s="22">
        <f>HRAC!AB12</f>
        <v>0</v>
      </c>
      <c r="AC74" s="22">
        <f>HRAC!AC12</f>
        <v>0</v>
      </c>
      <c r="AD74" s="22">
        <f>HRAC!AD12</f>
        <v>0</v>
      </c>
      <c r="AE74" s="22">
        <f>HRAC!AE12</f>
        <v>0</v>
      </c>
      <c r="AF74" s="22">
        <f>HRAC!AF12</f>
        <v>0</v>
      </c>
      <c r="AG74" s="22">
        <f>HRAC!AG12</f>
        <v>1</v>
      </c>
      <c r="AH74" s="22">
        <f>HRAC!AH12</f>
        <v>0</v>
      </c>
      <c r="AI74" s="22">
        <f>HRAC!AI12</f>
        <v>0</v>
      </c>
      <c r="AJ74" s="48"/>
      <c r="AK74" s="90"/>
      <c r="AL74" s="31"/>
      <c r="AM74" s="31"/>
      <c r="AN74" s="25"/>
      <c r="AO74" s="25"/>
      <c r="AP74" s="25"/>
      <c r="AQ74" s="25"/>
      <c r="AR74" s="26"/>
      <c r="AS74" s="24"/>
      <c r="AT74" s="24"/>
      <c r="AU74" s="24"/>
      <c r="AV74" s="24"/>
      <c r="AW74" s="24"/>
      <c r="AX74" s="24"/>
      <c r="AY74" s="24"/>
      <c r="AZ74" s="27">
        <f t="shared" si="44"/>
        <v>2</v>
      </c>
      <c r="BA74" s="28">
        <f t="shared" si="45"/>
        <v>0</v>
      </c>
      <c r="BB74" s="29">
        <f t="shared" si="46"/>
        <v>2</v>
      </c>
      <c r="BC74" s="29">
        <f t="shared" si="47"/>
        <v>2</v>
      </c>
      <c r="BD74" s="29">
        <f t="shared" si="48"/>
        <v>1</v>
      </c>
      <c r="BE74" s="29">
        <f t="shared" si="49"/>
        <v>3</v>
      </c>
      <c r="BF74" s="29">
        <f t="shared" si="50"/>
        <v>0</v>
      </c>
      <c r="BG74" s="29">
        <f t="shared" si="51"/>
        <v>3</v>
      </c>
      <c r="BH74" s="29">
        <f t="shared" si="52"/>
        <v>0</v>
      </c>
      <c r="BI74" s="29">
        <f t="shared" si="53"/>
        <v>0</v>
      </c>
      <c r="BJ74" s="29">
        <f t="shared" si="54"/>
        <v>0</v>
      </c>
      <c r="BK74" s="29">
        <f t="shared" si="55"/>
        <v>0</v>
      </c>
      <c r="BL74" s="29">
        <f t="shared" si="56"/>
        <v>0</v>
      </c>
      <c r="BM74" s="29">
        <f t="shared" si="57"/>
        <v>0</v>
      </c>
      <c r="BN74" s="29">
        <f t="shared" si="58"/>
        <v>0</v>
      </c>
      <c r="BO74" s="29">
        <f t="shared" si="59"/>
        <v>0</v>
      </c>
      <c r="BP74" s="29">
        <f t="shared" si="60"/>
        <v>0</v>
      </c>
      <c r="BQ74" s="29">
        <f t="shared" si="61"/>
        <v>0</v>
      </c>
      <c r="BR74" s="29">
        <f t="shared" si="62"/>
        <v>1</v>
      </c>
      <c r="BS74" s="29">
        <f t="shared" si="63"/>
        <v>1</v>
      </c>
      <c r="BT74" s="29">
        <f t="shared" si="64"/>
        <v>0</v>
      </c>
      <c r="BU74" s="30">
        <f t="shared" si="65"/>
        <v>0</v>
      </c>
      <c r="BV74" s="30">
        <f t="shared" si="66"/>
        <v>0</v>
      </c>
      <c r="BX74" s="28">
        <f t="shared" si="67"/>
        <v>220</v>
      </c>
      <c r="BY74" s="29">
        <f t="shared" si="68"/>
        <v>0</v>
      </c>
      <c r="BZ74" s="29">
        <f t="shared" si="69"/>
        <v>0</v>
      </c>
      <c r="CA74" s="29">
        <f t="shared" si="70"/>
        <v>0</v>
      </c>
      <c r="CB74" s="29">
        <f t="shared" si="71"/>
        <v>50</v>
      </c>
      <c r="CC74" s="30">
        <f t="shared" si="106"/>
        <v>270</v>
      </c>
      <c r="CD74" s="122">
        <f t="shared" si="103"/>
        <v>123.33333333333334</v>
      </c>
      <c r="CE74" s="22">
        <f t="shared" si="107"/>
        <v>3</v>
      </c>
      <c r="CF74" s="122">
        <f t="shared" si="104"/>
        <v>83.333333333333343</v>
      </c>
      <c r="CG74" s="22">
        <f t="shared" si="108"/>
        <v>4</v>
      </c>
      <c r="CH74" s="122">
        <f t="shared" si="105"/>
        <v>43.333333333333343</v>
      </c>
      <c r="CI74" s="22">
        <f t="shared" si="109"/>
        <v>5</v>
      </c>
      <c r="CK74" s="22">
        <f t="shared" si="72"/>
        <v>0.48189330525263707</v>
      </c>
      <c r="CM74" s="22">
        <f t="shared" si="73"/>
        <v>0</v>
      </c>
      <c r="CN74" s="22">
        <f t="shared" si="74"/>
        <v>1.1299435028248588</v>
      </c>
      <c r="CO74" s="22">
        <f t="shared" si="75"/>
        <v>0.18587360594795541</v>
      </c>
      <c r="CP74" s="22">
        <f t="shared" si="76"/>
        <v>0</v>
      </c>
      <c r="CQ74" s="22">
        <f t="shared" si="77"/>
        <v>0</v>
      </c>
      <c r="CR74" s="22">
        <f t="shared" si="78"/>
        <v>0</v>
      </c>
      <c r="CS74" s="22">
        <f t="shared" si="79"/>
        <v>0</v>
      </c>
      <c r="CT74" s="22">
        <f t="shared" si="80"/>
        <v>0</v>
      </c>
      <c r="CU74" s="22">
        <f t="shared" si="81"/>
        <v>0</v>
      </c>
      <c r="CV74" s="22">
        <f t="shared" si="82"/>
        <v>0</v>
      </c>
      <c r="CW74" s="22" t="e">
        <f t="shared" si="83"/>
        <v>#DIV/0!</v>
      </c>
      <c r="CX74" s="22" t="e">
        <f t="shared" si="84"/>
        <v>#DIV/0!</v>
      </c>
      <c r="CY74" s="22">
        <f t="shared" si="85"/>
        <v>0</v>
      </c>
      <c r="CZ74" s="22">
        <f t="shared" si="86"/>
        <v>4</v>
      </c>
      <c r="DA74" s="22">
        <f t="shared" si="87"/>
        <v>0</v>
      </c>
      <c r="DB74" s="22">
        <f t="shared" si="88"/>
        <v>0</v>
      </c>
      <c r="DC74" s="22">
        <f t="shared" si="89"/>
        <v>0</v>
      </c>
      <c r="DE74" s="22">
        <f t="shared" si="90"/>
        <v>0</v>
      </c>
      <c r="DF74" s="22">
        <f t="shared" si="91"/>
        <v>1</v>
      </c>
      <c r="DG74" s="22">
        <f t="shared" si="92"/>
        <v>1</v>
      </c>
      <c r="DH74" s="22">
        <f t="shared" si="93"/>
        <v>0</v>
      </c>
      <c r="DI74" s="22">
        <f t="shared" si="94"/>
        <v>0</v>
      </c>
      <c r="DJ74" s="22">
        <f t="shared" si="95"/>
        <v>0</v>
      </c>
      <c r="DK74" s="22">
        <f t="shared" si="96"/>
        <v>0</v>
      </c>
      <c r="DL74" s="22">
        <f t="shared" si="97"/>
        <v>0</v>
      </c>
      <c r="DM74" s="22">
        <f t="shared" si="98"/>
        <v>0</v>
      </c>
      <c r="DN74" s="22">
        <f t="shared" si="99"/>
        <v>0</v>
      </c>
      <c r="DO74" s="22">
        <f t="shared" si="100"/>
        <v>0</v>
      </c>
      <c r="DP74" s="22">
        <f t="shared" si="101"/>
        <v>0</v>
      </c>
      <c r="DQ74" s="22">
        <f t="shared" si="102"/>
        <v>1</v>
      </c>
    </row>
    <row r="75" spans="1:123" s="22" customFormat="1" ht="15.75" thickBot="1">
      <c r="A75" s="22" t="str">
        <f>HRAC!A13</f>
        <v>HRAC</v>
      </c>
      <c r="B75" s="22">
        <f>HRAC!B13</f>
        <v>11</v>
      </c>
      <c r="C75" s="22" t="str">
        <f>HRAC!C13</f>
        <v>Luciana Paula Maximino</v>
      </c>
      <c r="D75" s="96" t="str">
        <f>HRAC!D13</f>
        <v>P</v>
      </c>
      <c r="E75" s="22">
        <f>HRAC!E13</f>
        <v>0</v>
      </c>
      <c r="F75" s="22">
        <f>HRAC!F13</f>
        <v>0</v>
      </c>
      <c r="G75" s="22">
        <f>HRAC!G13</f>
        <v>2</v>
      </c>
      <c r="H75" s="22">
        <f>HRAC!H13</f>
        <v>0</v>
      </c>
      <c r="I75" s="22">
        <f>HRAC!I13</f>
        <v>0</v>
      </c>
      <c r="J75" s="22">
        <f>HRAC!J13</f>
        <v>0</v>
      </c>
      <c r="K75" s="22">
        <f>HRAC!K13</f>
        <v>0</v>
      </c>
      <c r="L75" s="22">
        <f>HRAC!L13</f>
        <v>0</v>
      </c>
      <c r="M75" s="22">
        <f>HRAC!M13</f>
        <v>0</v>
      </c>
      <c r="N75" s="22">
        <f>HRAC!N13</f>
        <v>0</v>
      </c>
      <c r="O75" s="22">
        <f>HRAC!O13</f>
        <v>0</v>
      </c>
      <c r="P75" s="22">
        <f>HRAC!P13</f>
        <v>0</v>
      </c>
      <c r="Q75" s="22">
        <f>HRAC!Q13</f>
        <v>0</v>
      </c>
      <c r="R75" s="22">
        <f>HRAC!R13</f>
        <v>0</v>
      </c>
      <c r="S75" s="22">
        <f>HRAC!S13</f>
        <v>0</v>
      </c>
      <c r="T75" s="96" t="str">
        <f>HRAC!T13</f>
        <v>P</v>
      </c>
      <c r="U75" s="22">
        <f>HRAC!U13</f>
        <v>0</v>
      </c>
      <c r="V75" s="22">
        <f>HRAC!V13</f>
        <v>0</v>
      </c>
      <c r="W75" s="22">
        <f>HRAC!W13</f>
        <v>0</v>
      </c>
      <c r="X75" s="22">
        <f>HRAC!X13</f>
        <v>1</v>
      </c>
      <c r="Y75" s="22">
        <f>HRAC!Y13</f>
        <v>0</v>
      </c>
      <c r="Z75" s="22">
        <f>HRAC!Z13</f>
        <v>0</v>
      </c>
      <c r="AA75" s="22">
        <f>HRAC!AA13</f>
        <v>0</v>
      </c>
      <c r="AB75" s="22">
        <f>HRAC!AB13</f>
        <v>0</v>
      </c>
      <c r="AC75" s="22">
        <f>HRAC!AC13</f>
        <v>0</v>
      </c>
      <c r="AD75" s="22">
        <f>HRAC!AD13</f>
        <v>0</v>
      </c>
      <c r="AE75" s="22">
        <f>HRAC!AE13</f>
        <v>0</v>
      </c>
      <c r="AF75" s="22">
        <f>HRAC!AF13</f>
        <v>0</v>
      </c>
      <c r="AG75" s="22">
        <f>HRAC!AG13</f>
        <v>0</v>
      </c>
      <c r="AH75" s="22">
        <f>HRAC!AH13</f>
        <v>0</v>
      </c>
      <c r="AI75" s="22">
        <f>HRAC!AI13</f>
        <v>0</v>
      </c>
      <c r="AJ75" s="48"/>
      <c r="AK75" s="90"/>
      <c r="AL75" s="31"/>
      <c r="AM75" s="31"/>
      <c r="AN75" s="25"/>
      <c r="AO75" s="25"/>
      <c r="AP75" s="25"/>
      <c r="AQ75" s="25"/>
      <c r="AR75" s="26"/>
      <c r="AS75" s="24"/>
      <c r="AT75" s="24"/>
      <c r="AU75" s="24"/>
      <c r="AV75" s="24"/>
      <c r="AW75" s="24"/>
      <c r="AX75" s="24"/>
      <c r="AY75" s="24"/>
      <c r="AZ75" s="27">
        <f t="shared" si="44"/>
        <v>2</v>
      </c>
      <c r="BA75" s="28">
        <f t="shared" si="45"/>
        <v>0</v>
      </c>
      <c r="BB75" s="29">
        <f t="shared" si="46"/>
        <v>0</v>
      </c>
      <c r="BC75" s="29">
        <f t="shared" si="47"/>
        <v>0</v>
      </c>
      <c r="BD75" s="29">
        <f t="shared" si="48"/>
        <v>2</v>
      </c>
      <c r="BE75" s="29">
        <f t="shared" si="49"/>
        <v>2</v>
      </c>
      <c r="BF75" s="29">
        <f t="shared" si="50"/>
        <v>1</v>
      </c>
      <c r="BG75" s="29">
        <f t="shared" si="51"/>
        <v>3</v>
      </c>
      <c r="BH75" s="29">
        <f t="shared" si="52"/>
        <v>0</v>
      </c>
      <c r="BI75" s="29">
        <f t="shared" si="53"/>
        <v>0</v>
      </c>
      <c r="BJ75" s="29">
        <f t="shared" si="54"/>
        <v>0</v>
      </c>
      <c r="BK75" s="29">
        <f t="shared" si="55"/>
        <v>0</v>
      </c>
      <c r="BL75" s="29">
        <f t="shared" si="56"/>
        <v>0</v>
      </c>
      <c r="BM75" s="29">
        <f t="shared" si="57"/>
        <v>0</v>
      </c>
      <c r="BN75" s="29">
        <f t="shared" si="58"/>
        <v>0</v>
      </c>
      <c r="BO75" s="29">
        <f t="shared" si="59"/>
        <v>0</v>
      </c>
      <c r="BP75" s="29">
        <f t="shared" si="60"/>
        <v>0</v>
      </c>
      <c r="BQ75" s="29">
        <f t="shared" si="61"/>
        <v>0</v>
      </c>
      <c r="BR75" s="29">
        <f t="shared" si="62"/>
        <v>0</v>
      </c>
      <c r="BS75" s="29">
        <f t="shared" si="63"/>
        <v>0</v>
      </c>
      <c r="BT75" s="29">
        <f t="shared" si="64"/>
        <v>0</v>
      </c>
      <c r="BU75" s="30">
        <f t="shared" si="65"/>
        <v>0</v>
      </c>
      <c r="BV75" s="30">
        <f t="shared" si="66"/>
        <v>0</v>
      </c>
      <c r="BX75" s="28">
        <f t="shared" si="67"/>
        <v>160</v>
      </c>
      <c r="BY75" s="29">
        <f t="shared" si="68"/>
        <v>0</v>
      </c>
      <c r="BZ75" s="29">
        <f t="shared" si="69"/>
        <v>0</v>
      </c>
      <c r="CA75" s="29">
        <f t="shared" si="70"/>
        <v>0</v>
      </c>
      <c r="CB75" s="29">
        <f t="shared" si="71"/>
        <v>0</v>
      </c>
      <c r="CC75" s="30">
        <f t="shared" si="106"/>
        <v>160</v>
      </c>
      <c r="CD75" s="122">
        <f t="shared" si="103"/>
        <v>13.333333333333343</v>
      </c>
      <c r="CE75" s="22">
        <f t="shared" si="107"/>
        <v>3</v>
      </c>
      <c r="CF75" s="122">
        <f t="shared" si="104"/>
        <v>-26.666666666666657</v>
      </c>
      <c r="CG75" s="22" t="str">
        <f t="shared" si="108"/>
        <v>NAO</v>
      </c>
      <c r="CH75" s="122">
        <f t="shared" si="105"/>
        <v>-66.666666666666657</v>
      </c>
      <c r="CI75" s="22" t="str">
        <f t="shared" si="109"/>
        <v>NAO</v>
      </c>
      <c r="CK75" s="22">
        <f t="shared" si="72"/>
        <v>0.28556640311267378</v>
      </c>
      <c r="CM75" s="22">
        <f t="shared" si="73"/>
        <v>0</v>
      </c>
      <c r="CN75" s="22">
        <f t="shared" si="74"/>
        <v>0</v>
      </c>
      <c r="CO75" s="22">
        <f t="shared" si="75"/>
        <v>0.37174721189591081</v>
      </c>
      <c r="CP75" s="22">
        <f t="shared" si="76"/>
        <v>1.5384615384615383</v>
      </c>
      <c r="CQ75" s="22">
        <f t="shared" si="77"/>
        <v>0</v>
      </c>
      <c r="CR75" s="22">
        <f t="shared" si="78"/>
        <v>0</v>
      </c>
      <c r="CS75" s="22">
        <f t="shared" si="79"/>
        <v>0</v>
      </c>
      <c r="CT75" s="22">
        <f t="shared" si="80"/>
        <v>0</v>
      </c>
      <c r="CU75" s="22">
        <f t="shared" si="81"/>
        <v>0</v>
      </c>
      <c r="CV75" s="22">
        <f t="shared" si="82"/>
        <v>0</v>
      </c>
      <c r="CW75" s="22" t="e">
        <f t="shared" si="83"/>
        <v>#DIV/0!</v>
      </c>
      <c r="CX75" s="22" t="e">
        <f t="shared" si="84"/>
        <v>#DIV/0!</v>
      </c>
      <c r="CY75" s="22">
        <f t="shared" si="85"/>
        <v>0</v>
      </c>
      <c r="CZ75" s="22">
        <f t="shared" si="86"/>
        <v>0</v>
      </c>
      <c r="DA75" s="22">
        <f t="shared" si="87"/>
        <v>0</v>
      </c>
      <c r="DB75" s="22">
        <f t="shared" si="88"/>
        <v>0</v>
      </c>
      <c r="DC75" s="22">
        <f t="shared" si="89"/>
        <v>0</v>
      </c>
      <c r="DE75" s="22">
        <f t="shared" si="90"/>
        <v>0</v>
      </c>
      <c r="DF75" s="22">
        <f t="shared" si="91"/>
        <v>0</v>
      </c>
      <c r="DG75" s="22">
        <f t="shared" si="92"/>
        <v>1</v>
      </c>
      <c r="DH75" s="22">
        <f t="shared" si="93"/>
        <v>1</v>
      </c>
      <c r="DI75" s="22">
        <f t="shared" si="94"/>
        <v>0</v>
      </c>
      <c r="DJ75" s="22">
        <f t="shared" si="95"/>
        <v>0</v>
      </c>
      <c r="DK75" s="22">
        <f t="shared" si="96"/>
        <v>0</v>
      </c>
      <c r="DL75" s="22">
        <f t="shared" si="97"/>
        <v>0</v>
      </c>
      <c r="DM75" s="22">
        <f t="shared" si="98"/>
        <v>0</v>
      </c>
      <c r="DN75" s="22">
        <f t="shared" si="99"/>
        <v>0</v>
      </c>
      <c r="DO75" s="22">
        <f t="shared" si="100"/>
        <v>0</v>
      </c>
      <c r="DP75" s="22">
        <f t="shared" si="101"/>
        <v>0</v>
      </c>
      <c r="DQ75" s="22">
        <f t="shared" si="102"/>
        <v>0</v>
      </c>
    </row>
    <row r="76" spans="1:123" s="22" customFormat="1" ht="15.75" thickBot="1">
      <c r="A76" s="22" t="str">
        <f>HRAC!A14</f>
        <v>HRAC</v>
      </c>
      <c r="B76" s="22">
        <f>HRAC!B14</f>
        <v>12</v>
      </c>
      <c r="C76" s="22" t="str">
        <f>HRAC!C14</f>
        <v>Lucilene Arilho Ribeiro Bicudo</v>
      </c>
      <c r="D76" s="96" t="str">
        <f>HRAC!D14</f>
        <v>P</v>
      </c>
      <c r="E76" s="22">
        <f>HRAC!E14</f>
        <v>0</v>
      </c>
      <c r="F76" s="22">
        <f>HRAC!F14</f>
        <v>2</v>
      </c>
      <c r="G76" s="22">
        <f>HRAC!G14</f>
        <v>0</v>
      </c>
      <c r="H76" s="22">
        <f>HRAC!H14</f>
        <v>1</v>
      </c>
      <c r="I76" s="22">
        <f>HRAC!I14</f>
        <v>0</v>
      </c>
      <c r="J76" s="22">
        <f>HRAC!J14</f>
        <v>0</v>
      </c>
      <c r="K76" s="22">
        <f>HRAC!K14</f>
        <v>0</v>
      </c>
      <c r="L76" s="22">
        <f>HRAC!L14</f>
        <v>0</v>
      </c>
      <c r="M76" s="22">
        <f>HRAC!M14</f>
        <v>0</v>
      </c>
      <c r="N76" s="22">
        <f>HRAC!N14</f>
        <v>0</v>
      </c>
      <c r="O76" s="22">
        <f>HRAC!O14</f>
        <v>0</v>
      </c>
      <c r="P76" s="22">
        <f>HRAC!P14</f>
        <v>0</v>
      </c>
      <c r="Q76" s="22">
        <f>HRAC!Q14</f>
        <v>0</v>
      </c>
      <c r="R76" s="22">
        <f>HRAC!R14</f>
        <v>0</v>
      </c>
      <c r="S76" s="22">
        <f>HRAC!S14</f>
        <v>0</v>
      </c>
      <c r="T76" s="96" t="str">
        <f>HRAC!T14</f>
        <v>P</v>
      </c>
      <c r="U76" s="22">
        <f>HRAC!U14</f>
        <v>0</v>
      </c>
      <c r="V76" s="22">
        <f>HRAC!V14</f>
        <v>0</v>
      </c>
      <c r="W76" s="22">
        <f>HRAC!W14</f>
        <v>1</v>
      </c>
      <c r="X76" s="22">
        <f>HRAC!X14</f>
        <v>1</v>
      </c>
      <c r="Y76" s="22">
        <f>HRAC!Y14</f>
        <v>0</v>
      </c>
      <c r="Z76" s="22">
        <f>HRAC!Z14</f>
        <v>0</v>
      </c>
      <c r="AA76" s="22">
        <f>HRAC!AA14</f>
        <v>0</v>
      </c>
      <c r="AB76" s="22">
        <f>HRAC!AB14</f>
        <v>0</v>
      </c>
      <c r="AC76" s="22">
        <f>HRAC!AC14</f>
        <v>0</v>
      </c>
      <c r="AD76" s="22">
        <f>HRAC!AD14</f>
        <v>0</v>
      </c>
      <c r="AE76" s="22">
        <f>HRAC!AE14</f>
        <v>0</v>
      </c>
      <c r="AF76" s="22">
        <f>HRAC!AF14</f>
        <v>0</v>
      </c>
      <c r="AG76" s="22">
        <f>HRAC!AG14</f>
        <v>0</v>
      </c>
      <c r="AH76" s="22">
        <f>HRAC!AH14</f>
        <v>0</v>
      </c>
      <c r="AI76" s="22">
        <f>HRAC!AI14</f>
        <v>0</v>
      </c>
      <c r="AJ76" s="48"/>
      <c r="AK76" s="90"/>
      <c r="AL76" s="31"/>
      <c r="AM76" s="31"/>
      <c r="AN76" s="25"/>
      <c r="AO76" s="25"/>
      <c r="AP76" s="25"/>
      <c r="AQ76" s="25"/>
      <c r="AR76" s="26"/>
      <c r="AS76" s="24"/>
      <c r="AT76" s="24"/>
      <c r="AU76" s="24"/>
      <c r="AV76" s="24"/>
      <c r="AW76" s="24"/>
      <c r="AX76" s="24"/>
      <c r="AY76" s="24"/>
      <c r="AZ76" s="27">
        <f t="shared" si="44"/>
        <v>2</v>
      </c>
      <c r="BA76" s="28">
        <f t="shared" si="45"/>
        <v>0</v>
      </c>
      <c r="BB76" s="29">
        <f t="shared" si="46"/>
        <v>2</v>
      </c>
      <c r="BC76" s="29">
        <f t="shared" si="47"/>
        <v>2</v>
      </c>
      <c r="BD76" s="29">
        <f t="shared" si="48"/>
        <v>1</v>
      </c>
      <c r="BE76" s="29">
        <f t="shared" si="49"/>
        <v>3</v>
      </c>
      <c r="BF76" s="29">
        <f t="shared" si="50"/>
        <v>2</v>
      </c>
      <c r="BG76" s="29">
        <f t="shared" si="51"/>
        <v>5</v>
      </c>
      <c r="BH76" s="29">
        <f t="shared" si="52"/>
        <v>0</v>
      </c>
      <c r="BI76" s="29">
        <f t="shared" si="53"/>
        <v>0</v>
      </c>
      <c r="BJ76" s="29">
        <f t="shared" si="54"/>
        <v>0</v>
      </c>
      <c r="BK76" s="29">
        <f t="shared" si="55"/>
        <v>0</v>
      </c>
      <c r="BL76" s="29">
        <f t="shared" si="56"/>
        <v>0</v>
      </c>
      <c r="BM76" s="29">
        <f t="shared" si="57"/>
        <v>0</v>
      </c>
      <c r="BN76" s="29">
        <f t="shared" si="58"/>
        <v>0</v>
      </c>
      <c r="BO76" s="29">
        <f t="shared" si="59"/>
        <v>0</v>
      </c>
      <c r="BP76" s="29">
        <f t="shared" si="60"/>
        <v>0</v>
      </c>
      <c r="BQ76" s="29">
        <f t="shared" si="61"/>
        <v>0</v>
      </c>
      <c r="BR76" s="29">
        <f t="shared" si="62"/>
        <v>0</v>
      </c>
      <c r="BS76" s="29">
        <f t="shared" si="63"/>
        <v>0</v>
      </c>
      <c r="BT76" s="29">
        <f t="shared" si="64"/>
        <v>0</v>
      </c>
      <c r="BU76" s="30">
        <f t="shared" si="65"/>
        <v>0</v>
      </c>
      <c r="BV76" s="30">
        <f t="shared" si="66"/>
        <v>0</v>
      </c>
      <c r="BX76" s="28">
        <f t="shared" si="67"/>
        <v>300</v>
      </c>
      <c r="BY76" s="29">
        <f t="shared" si="68"/>
        <v>0</v>
      </c>
      <c r="BZ76" s="29">
        <f t="shared" si="69"/>
        <v>0</v>
      </c>
      <c r="CA76" s="29">
        <f t="shared" si="70"/>
        <v>0</v>
      </c>
      <c r="CB76" s="29">
        <f t="shared" si="71"/>
        <v>0</v>
      </c>
      <c r="CC76" s="30">
        <f t="shared" si="106"/>
        <v>300</v>
      </c>
      <c r="CD76" s="122">
        <f t="shared" si="103"/>
        <v>153.33333333333334</v>
      </c>
      <c r="CE76" s="22">
        <f t="shared" si="107"/>
        <v>3</v>
      </c>
      <c r="CF76" s="122">
        <f t="shared" si="104"/>
        <v>113.33333333333334</v>
      </c>
      <c r="CG76" s="22">
        <f t="shared" si="108"/>
        <v>4</v>
      </c>
      <c r="CH76" s="122">
        <f t="shared" si="105"/>
        <v>73.333333333333343</v>
      </c>
      <c r="CI76" s="22">
        <f t="shared" si="109"/>
        <v>5</v>
      </c>
      <c r="CK76" s="22">
        <f t="shared" si="72"/>
        <v>0.53543700583626341</v>
      </c>
      <c r="CM76" s="22">
        <f t="shared" si="73"/>
        <v>0</v>
      </c>
      <c r="CN76" s="22">
        <f t="shared" si="74"/>
        <v>1.1299435028248588</v>
      </c>
      <c r="CO76" s="22">
        <f t="shared" si="75"/>
        <v>0.18587360594795541</v>
      </c>
      <c r="CP76" s="22">
        <f t="shared" si="76"/>
        <v>3.0769230769230766</v>
      </c>
      <c r="CQ76" s="22">
        <f t="shared" si="77"/>
        <v>0</v>
      </c>
      <c r="CR76" s="22">
        <f t="shared" si="78"/>
        <v>0</v>
      </c>
      <c r="CS76" s="22">
        <f t="shared" si="79"/>
        <v>0</v>
      </c>
      <c r="CT76" s="22">
        <f t="shared" si="80"/>
        <v>0</v>
      </c>
      <c r="CU76" s="22">
        <f t="shared" si="81"/>
        <v>0</v>
      </c>
      <c r="CV76" s="22">
        <f t="shared" si="82"/>
        <v>0</v>
      </c>
      <c r="CW76" s="22" t="e">
        <f t="shared" si="83"/>
        <v>#DIV/0!</v>
      </c>
      <c r="CX76" s="22" t="e">
        <f t="shared" si="84"/>
        <v>#DIV/0!</v>
      </c>
      <c r="CY76" s="22">
        <f t="shared" si="85"/>
        <v>0</v>
      </c>
      <c r="CZ76" s="22">
        <f t="shared" si="86"/>
        <v>0</v>
      </c>
      <c r="DA76" s="22">
        <f t="shared" si="87"/>
        <v>0</v>
      </c>
      <c r="DB76" s="22">
        <f t="shared" si="88"/>
        <v>0</v>
      </c>
      <c r="DC76" s="22">
        <f t="shared" si="89"/>
        <v>0</v>
      </c>
      <c r="DE76" s="22">
        <f t="shared" si="90"/>
        <v>0</v>
      </c>
      <c r="DF76" s="22">
        <f t="shared" si="91"/>
        <v>1</v>
      </c>
      <c r="DG76" s="22">
        <f t="shared" si="92"/>
        <v>1</v>
      </c>
      <c r="DH76" s="22">
        <f t="shared" si="93"/>
        <v>1</v>
      </c>
      <c r="DI76" s="22">
        <f t="shared" si="94"/>
        <v>0</v>
      </c>
      <c r="DJ76" s="22">
        <f t="shared" si="95"/>
        <v>0</v>
      </c>
      <c r="DK76" s="22">
        <f t="shared" si="96"/>
        <v>0</v>
      </c>
      <c r="DL76" s="22">
        <f t="shared" si="97"/>
        <v>0</v>
      </c>
      <c r="DM76" s="22">
        <f t="shared" si="98"/>
        <v>0</v>
      </c>
      <c r="DN76" s="22">
        <f t="shared" si="99"/>
        <v>0</v>
      </c>
      <c r="DO76" s="22">
        <f t="shared" si="100"/>
        <v>0</v>
      </c>
      <c r="DP76" s="22">
        <f t="shared" si="101"/>
        <v>0</v>
      </c>
      <c r="DQ76" s="22">
        <f t="shared" si="102"/>
        <v>0</v>
      </c>
    </row>
    <row r="77" spans="1:123" s="22" customFormat="1" ht="15.75" thickBot="1">
      <c r="A77" s="22" t="str">
        <f>HRAC!A15</f>
        <v>HRAC</v>
      </c>
      <c r="B77" s="22">
        <f>HRAC!B15</f>
        <v>13</v>
      </c>
      <c r="C77" s="22" t="str">
        <f>HRAC!C15</f>
        <v>Márcia Ribeiro Gomide</v>
      </c>
      <c r="D77" s="96" t="str">
        <f>HRAC!D15</f>
        <v>P</v>
      </c>
      <c r="E77" s="22">
        <f>HRAC!E15</f>
        <v>0</v>
      </c>
      <c r="F77" s="22">
        <f>HRAC!F15</f>
        <v>0</v>
      </c>
      <c r="G77" s="22">
        <f>HRAC!G15</f>
        <v>2</v>
      </c>
      <c r="H77" s="22">
        <f>HRAC!H15</f>
        <v>0</v>
      </c>
      <c r="I77" s="22">
        <f>HRAC!I15</f>
        <v>0</v>
      </c>
      <c r="J77" s="22">
        <f>HRAC!J15</f>
        <v>0</v>
      </c>
      <c r="K77" s="22">
        <f>HRAC!K15</f>
        <v>0</v>
      </c>
      <c r="L77" s="22">
        <f>HRAC!L15</f>
        <v>0</v>
      </c>
      <c r="M77" s="22">
        <f>HRAC!M15</f>
        <v>0</v>
      </c>
      <c r="N77" s="22">
        <f>HRAC!N15</f>
        <v>0</v>
      </c>
      <c r="O77" s="22">
        <f>HRAC!O15</f>
        <v>0</v>
      </c>
      <c r="P77" s="22">
        <f>HRAC!P15</f>
        <v>0</v>
      </c>
      <c r="Q77" s="22">
        <f>HRAC!Q15</f>
        <v>0</v>
      </c>
      <c r="R77" s="22">
        <f>HRAC!R15</f>
        <v>0</v>
      </c>
      <c r="S77" s="22">
        <f>HRAC!S15</f>
        <v>0</v>
      </c>
      <c r="T77" s="96" t="str">
        <f>HRAC!T15</f>
        <v>P</v>
      </c>
      <c r="U77" s="22">
        <f>HRAC!U15</f>
        <v>0</v>
      </c>
      <c r="V77" s="22">
        <f>HRAC!V15</f>
        <v>0</v>
      </c>
      <c r="W77" s="22">
        <f>HRAC!W15</f>
        <v>0</v>
      </c>
      <c r="X77" s="22">
        <f>HRAC!X15</f>
        <v>0</v>
      </c>
      <c r="Y77" s="22">
        <f>HRAC!Y15</f>
        <v>0</v>
      </c>
      <c r="Z77" s="22">
        <f>HRAC!Z15</f>
        <v>0</v>
      </c>
      <c r="AA77" s="22">
        <f>HRAC!AA15</f>
        <v>0</v>
      </c>
      <c r="AB77" s="22">
        <f>HRAC!AB15</f>
        <v>0</v>
      </c>
      <c r="AC77" s="22">
        <f>HRAC!AC15</f>
        <v>0</v>
      </c>
      <c r="AD77" s="22">
        <f>HRAC!AD15</f>
        <v>0</v>
      </c>
      <c r="AE77" s="22">
        <f>HRAC!AE15</f>
        <v>0</v>
      </c>
      <c r="AF77" s="22">
        <f>HRAC!AF15</f>
        <v>0</v>
      </c>
      <c r="AG77" s="22">
        <f>HRAC!AG15</f>
        <v>0</v>
      </c>
      <c r="AH77" s="22">
        <f>HRAC!AH15</f>
        <v>0</v>
      </c>
      <c r="AI77" s="22">
        <f>HRAC!AI15</f>
        <v>0</v>
      </c>
      <c r="AJ77" s="48"/>
      <c r="AK77" s="90"/>
      <c r="AL77" s="31"/>
      <c r="AM77" s="31"/>
      <c r="AN77" s="25"/>
      <c r="AO77" s="25"/>
      <c r="AP77" s="25"/>
      <c r="AQ77" s="25"/>
      <c r="AR77" s="26"/>
      <c r="AS77" s="24"/>
      <c r="AT77" s="24"/>
      <c r="AU77" s="24"/>
      <c r="AV77" s="24"/>
      <c r="AW77" s="24"/>
      <c r="AX77" s="24"/>
      <c r="AY77" s="24"/>
      <c r="AZ77" s="27">
        <f t="shared" si="44"/>
        <v>2</v>
      </c>
      <c r="BA77" s="28">
        <f t="shared" si="45"/>
        <v>0</v>
      </c>
      <c r="BB77" s="29">
        <f t="shared" si="46"/>
        <v>0</v>
      </c>
      <c r="BC77" s="29">
        <f t="shared" si="47"/>
        <v>0</v>
      </c>
      <c r="BD77" s="29">
        <f t="shared" si="48"/>
        <v>2</v>
      </c>
      <c r="BE77" s="29">
        <f t="shared" si="49"/>
        <v>2</v>
      </c>
      <c r="BF77" s="29">
        <f t="shared" si="50"/>
        <v>0</v>
      </c>
      <c r="BG77" s="29">
        <f t="shared" si="51"/>
        <v>2</v>
      </c>
      <c r="BH77" s="29">
        <f t="shared" si="52"/>
        <v>0</v>
      </c>
      <c r="BI77" s="29">
        <f t="shared" si="53"/>
        <v>0</v>
      </c>
      <c r="BJ77" s="29">
        <f t="shared" si="54"/>
        <v>0</v>
      </c>
      <c r="BK77" s="29">
        <f t="shared" si="55"/>
        <v>0</v>
      </c>
      <c r="BL77" s="29">
        <f t="shared" si="56"/>
        <v>0</v>
      </c>
      <c r="BM77" s="29">
        <f t="shared" si="57"/>
        <v>0</v>
      </c>
      <c r="BN77" s="29">
        <f t="shared" si="58"/>
        <v>0</v>
      </c>
      <c r="BO77" s="29">
        <f t="shared" si="59"/>
        <v>0</v>
      </c>
      <c r="BP77" s="29">
        <f t="shared" si="60"/>
        <v>0</v>
      </c>
      <c r="BQ77" s="29">
        <f t="shared" si="61"/>
        <v>0</v>
      </c>
      <c r="BR77" s="29">
        <f t="shared" si="62"/>
        <v>0</v>
      </c>
      <c r="BS77" s="29">
        <f t="shared" si="63"/>
        <v>0</v>
      </c>
      <c r="BT77" s="29">
        <f t="shared" si="64"/>
        <v>0</v>
      </c>
      <c r="BU77" s="30">
        <f t="shared" si="65"/>
        <v>0</v>
      </c>
      <c r="BV77" s="30">
        <f t="shared" si="66"/>
        <v>0</v>
      </c>
      <c r="BX77" s="28">
        <f t="shared" si="67"/>
        <v>120</v>
      </c>
      <c r="BY77" s="29">
        <f t="shared" si="68"/>
        <v>0</v>
      </c>
      <c r="BZ77" s="29">
        <f t="shared" si="69"/>
        <v>0</v>
      </c>
      <c r="CA77" s="29">
        <f t="shared" si="70"/>
        <v>0</v>
      </c>
      <c r="CB77" s="29">
        <f t="shared" si="71"/>
        <v>0</v>
      </c>
      <c r="CC77" s="30">
        <f t="shared" si="106"/>
        <v>120</v>
      </c>
      <c r="CD77" s="122">
        <f t="shared" si="103"/>
        <v>-26.666666666666657</v>
      </c>
      <c r="CE77" s="22" t="str">
        <f t="shared" si="107"/>
        <v>NAO</v>
      </c>
      <c r="CF77" s="122">
        <f t="shared" si="104"/>
        <v>-66.666666666666657</v>
      </c>
      <c r="CG77" s="22" t="str">
        <f t="shared" si="108"/>
        <v>NAO</v>
      </c>
      <c r="CH77" s="122">
        <f t="shared" si="105"/>
        <v>-106.66666666666666</v>
      </c>
      <c r="CI77" s="22" t="str">
        <f t="shared" si="109"/>
        <v>NAO</v>
      </c>
      <c r="CK77" s="22">
        <f t="shared" si="72"/>
        <v>0.21417480233450534</v>
      </c>
      <c r="CM77" s="22">
        <f t="shared" si="73"/>
        <v>0</v>
      </c>
      <c r="CN77" s="22">
        <f t="shared" si="74"/>
        <v>0</v>
      </c>
      <c r="CO77" s="22">
        <f t="shared" si="75"/>
        <v>0.37174721189591081</v>
      </c>
      <c r="CP77" s="22">
        <f t="shared" si="76"/>
        <v>0</v>
      </c>
      <c r="CQ77" s="22">
        <f t="shared" si="77"/>
        <v>0</v>
      </c>
      <c r="CR77" s="22">
        <f t="shared" si="78"/>
        <v>0</v>
      </c>
      <c r="CS77" s="22">
        <f t="shared" si="79"/>
        <v>0</v>
      </c>
      <c r="CT77" s="22">
        <f t="shared" si="80"/>
        <v>0</v>
      </c>
      <c r="CU77" s="22">
        <f t="shared" si="81"/>
        <v>0</v>
      </c>
      <c r="CV77" s="22">
        <f t="shared" si="82"/>
        <v>0</v>
      </c>
      <c r="CW77" s="22" t="e">
        <f t="shared" si="83"/>
        <v>#DIV/0!</v>
      </c>
      <c r="CX77" s="22" t="e">
        <f t="shared" si="84"/>
        <v>#DIV/0!</v>
      </c>
      <c r="CY77" s="22">
        <f t="shared" si="85"/>
        <v>0</v>
      </c>
      <c r="CZ77" s="22">
        <f t="shared" si="86"/>
        <v>0</v>
      </c>
      <c r="DA77" s="22">
        <f t="shared" si="87"/>
        <v>0</v>
      </c>
      <c r="DB77" s="22">
        <f t="shared" si="88"/>
        <v>0</v>
      </c>
      <c r="DC77" s="22">
        <f t="shared" si="89"/>
        <v>0</v>
      </c>
      <c r="DE77" s="22">
        <f t="shared" si="90"/>
        <v>0</v>
      </c>
      <c r="DF77" s="22">
        <f t="shared" si="91"/>
        <v>0</v>
      </c>
      <c r="DG77" s="22">
        <f t="shared" si="92"/>
        <v>1</v>
      </c>
      <c r="DH77" s="22">
        <f t="shared" si="93"/>
        <v>0</v>
      </c>
      <c r="DI77" s="22">
        <f t="shared" si="94"/>
        <v>0</v>
      </c>
      <c r="DJ77" s="22">
        <f t="shared" si="95"/>
        <v>0</v>
      </c>
      <c r="DK77" s="22">
        <f t="shared" si="96"/>
        <v>0</v>
      </c>
      <c r="DL77" s="22">
        <f t="shared" si="97"/>
        <v>0</v>
      </c>
      <c r="DM77" s="22">
        <f t="shared" si="98"/>
        <v>0</v>
      </c>
      <c r="DN77" s="22">
        <f t="shared" si="99"/>
        <v>0</v>
      </c>
      <c r="DO77" s="22">
        <f t="shared" si="100"/>
        <v>0</v>
      </c>
      <c r="DP77" s="22">
        <f t="shared" si="101"/>
        <v>0</v>
      </c>
      <c r="DQ77" s="22">
        <f t="shared" si="102"/>
        <v>0</v>
      </c>
    </row>
    <row r="78" spans="1:123" s="22" customFormat="1" ht="15.75" thickBot="1">
      <c r="A78" s="22" t="str">
        <f>HRAC!A16</f>
        <v>HRAC</v>
      </c>
      <c r="B78" s="22">
        <f>HRAC!B16</f>
        <v>14</v>
      </c>
      <c r="C78" s="22" t="str">
        <f>HRAC!C16</f>
        <v>Maria Leine Guion de Almeida</v>
      </c>
      <c r="D78" s="96" t="str">
        <f>HRAC!D16</f>
        <v>P</v>
      </c>
      <c r="E78" s="22">
        <f>HRAC!E16</f>
        <v>0</v>
      </c>
      <c r="F78" s="22">
        <f>HRAC!F16</f>
        <v>0</v>
      </c>
      <c r="G78" s="22">
        <f>HRAC!G16</f>
        <v>0</v>
      </c>
      <c r="H78" s="22">
        <f>HRAC!H16</f>
        <v>2</v>
      </c>
      <c r="I78" s="22">
        <f>HRAC!I16</f>
        <v>0</v>
      </c>
      <c r="J78" s="22">
        <f>HRAC!J16</f>
        <v>0</v>
      </c>
      <c r="K78" s="22">
        <f>HRAC!K16</f>
        <v>0</v>
      </c>
      <c r="L78" s="22">
        <f>HRAC!L16</f>
        <v>0</v>
      </c>
      <c r="M78" s="22">
        <f>HRAC!M16</f>
        <v>0</v>
      </c>
      <c r="N78" s="22">
        <f>HRAC!N16</f>
        <v>0</v>
      </c>
      <c r="O78" s="22">
        <f>HRAC!O16</f>
        <v>0</v>
      </c>
      <c r="P78" s="22">
        <f>HRAC!P16</f>
        <v>0</v>
      </c>
      <c r="Q78" s="22">
        <f>HRAC!Q16</f>
        <v>0</v>
      </c>
      <c r="R78" s="22">
        <f>HRAC!R16</f>
        <v>0</v>
      </c>
      <c r="S78" s="22">
        <f>HRAC!S16</f>
        <v>0</v>
      </c>
      <c r="T78" s="96" t="str">
        <f>HRAC!T16</f>
        <v>P</v>
      </c>
      <c r="U78" s="22">
        <f>HRAC!U16</f>
        <v>0</v>
      </c>
      <c r="V78" s="22">
        <f>HRAC!V16</f>
        <v>0</v>
      </c>
      <c r="W78" s="22">
        <f>HRAC!W16</f>
        <v>0</v>
      </c>
      <c r="X78" s="22">
        <f>HRAC!X16</f>
        <v>1</v>
      </c>
      <c r="Y78" s="22">
        <f>HRAC!Y16</f>
        <v>0</v>
      </c>
      <c r="Z78" s="22">
        <f>HRAC!Z16</f>
        <v>0</v>
      </c>
      <c r="AA78" s="22">
        <f>HRAC!AA16</f>
        <v>0</v>
      </c>
      <c r="AB78" s="22">
        <f>HRAC!AB16</f>
        <v>0</v>
      </c>
      <c r="AC78" s="22">
        <f>HRAC!AC16</f>
        <v>0</v>
      </c>
      <c r="AD78" s="22">
        <f>HRAC!AD16</f>
        <v>0</v>
      </c>
      <c r="AE78" s="22">
        <f>HRAC!AE16</f>
        <v>0</v>
      </c>
      <c r="AF78" s="22">
        <f>HRAC!AF16</f>
        <v>0</v>
      </c>
      <c r="AG78" s="22">
        <f>HRAC!AG16</f>
        <v>0</v>
      </c>
      <c r="AH78" s="22">
        <f>HRAC!AH16</f>
        <v>0</v>
      </c>
      <c r="AI78" s="22">
        <f>HRAC!AI16</f>
        <v>0</v>
      </c>
      <c r="AJ78" s="48"/>
      <c r="AK78" s="90"/>
      <c r="AL78" s="31"/>
      <c r="AM78" s="31"/>
      <c r="AN78" s="25"/>
      <c r="AO78" s="25"/>
      <c r="AP78" s="25"/>
      <c r="AQ78" s="25"/>
      <c r="AR78" s="26"/>
      <c r="AS78" s="24"/>
      <c r="AT78" s="24"/>
      <c r="AU78" s="24"/>
      <c r="AV78" s="24"/>
      <c r="AW78" s="24"/>
      <c r="AX78" s="24"/>
      <c r="AY78" s="24"/>
      <c r="AZ78" s="27">
        <f t="shared" si="44"/>
        <v>2</v>
      </c>
      <c r="BA78" s="28">
        <f t="shared" si="45"/>
        <v>0</v>
      </c>
      <c r="BB78" s="29">
        <f t="shared" si="46"/>
        <v>0</v>
      </c>
      <c r="BC78" s="29">
        <f t="shared" si="47"/>
        <v>0</v>
      </c>
      <c r="BD78" s="29">
        <f t="shared" si="48"/>
        <v>0</v>
      </c>
      <c r="BE78" s="29">
        <f t="shared" si="49"/>
        <v>0</v>
      </c>
      <c r="BF78" s="29">
        <f t="shared" si="50"/>
        <v>3</v>
      </c>
      <c r="BG78" s="29">
        <f t="shared" si="51"/>
        <v>3</v>
      </c>
      <c r="BH78" s="29">
        <f t="shared" si="52"/>
        <v>0</v>
      </c>
      <c r="BI78" s="29">
        <f t="shared" si="53"/>
        <v>0</v>
      </c>
      <c r="BJ78" s="29">
        <f t="shared" si="54"/>
        <v>0</v>
      </c>
      <c r="BK78" s="29">
        <f t="shared" si="55"/>
        <v>0</v>
      </c>
      <c r="BL78" s="29">
        <f t="shared" si="56"/>
        <v>0</v>
      </c>
      <c r="BM78" s="29">
        <f t="shared" si="57"/>
        <v>0</v>
      </c>
      <c r="BN78" s="29">
        <f t="shared" si="58"/>
        <v>0</v>
      </c>
      <c r="BO78" s="29">
        <f t="shared" si="59"/>
        <v>0</v>
      </c>
      <c r="BP78" s="29">
        <f t="shared" si="60"/>
        <v>0</v>
      </c>
      <c r="BQ78" s="29">
        <f t="shared" si="61"/>
        <v>0</v>
      </c>
      <c r="BR78" s="29">
        <f t="shared" si="62"/>
        <v>0</v>
      </c>
      <c r="BS78" s="29">
        <f t="shared" si="63"/>
        <v>0</v>
      </c>
      <c r="BT78" s="29">
        <f t="shared" si="64"/>
        <v>0</v>
      </c>
      <c r="BU78" s="30">
        <f t="shared" si="65"/>
        <v>0</v>
      </c>
      <c r="BV78" s="30">
        <f t="shared" si="66"/>
        <v>0</v>
      </c>
      <c r="BX78" s="28">
        <f t="shared" si="67"/>
        <v>120</v>
      </c>
      <c r="BY78" s="29">
        <f t="shared" si="68"/>
        <v>0</v>
      </c>
      <c r="BZ78" s="29">
        <f t="shared" si="69"/>
        <v>0</v>
      </c>
      <c r="CA78" s="29">
        <f t="shared" si="70"/>
        <v>0</v>
      </c>
      <c r="CB78" s="29">
        <f t="shared" si="71"/>
        <v>0</v>
      </c>
      <c r="CC78" s="30">
        <f t="shared" si="106"/>
        <v>120</v>
      </c>
      <c r="CD78" s="122">
        <f t="shared" si="103"/>
        <v>-26.666666666666657</v>
      </c>
      <c r="CE78" s="22" t="str">
        <f t="shared" si="107"/>
        <v>NAO</v>
      </c>
      <c r="CF78" s="122">
        <f t="shared" si="104"/>
        <v>-66.666666666666657</v>
      </c>
      <c r="CG78" s="22" t="str">
        <f t="shared" si="108"/>
        <v>NAO</v>
      </c>
      <c r="CH78" s="122">
        <f t="shared" si="105"/>
        <v>-106.66666666666666</v>
      </c>
      <c r="CI78" s="22" t="str">
        <f t="shared" si="109"/>
        <v>NAO</v>
      </c>
      <c r="CK78" s="22">
        <f t="shared" si="72"/>
        <v>0.21417480233450534</v>
      </c>
      <c r="CM78" s="22">
        <f t="shared" si="73"/>
        <v>0</v>
      </c>
      <c r="CN78" s="22">
        <f t="shared" si="74"/>
        <v>0</v>
      </c>
      <c r="CO78" s="22">
        <f t="shared" si="75"/>
        <v>0</v>
      </c>
      <c r="CP78" s="22">
        <f t="shared" si="76"/>
        <v>4.615384615384615</v>
      </c>
      <c r="CQ78" s="22">
        <f t="shared" si="77"/>
        <v>0</v>
      </c>
      <c r="CR78" s="22">
        <f t="shared" si="78"/>
        <v>0</v>
      </c>
      <c r="CS78" s="22">
        <f t="shared" si="79"/>
        <v>0</v>
      </c>
      <c r="CT78" s="22">
        <f t="shared" si="80"/>
        <v>0</v>
      </c>
      <c r="CU78" s="22">
        <f t="shared" si="81"/>
        <v>0</v>
      </c>
      <c r="CV78" s="22">
        <f t="shared" si="82"/>
        <v>0</v>
      </c>
      <c r="CW78" s="22" t="e">
        <f t="shared" si="83"/>
        <v>#DIV/0!</v>
      </c>
      <c r="CX78" s="22" t="e">
        <f t="shared" si="84"/>
        <v>#DIV/0!</v>
      </c>
      <c r="CY78" s="22">
        <f t="shared" si="85"/>
        <v>0</v>
      </c>
      <c r="CZ78" s="22">
        <f t="shared" si="86"/>
        <v>0</v>
      </c>
      <c r="DA78" s="22">
        <f t="shared" si="87"/>
        <v>0</v>
      </c>
      <c r="DB78" s="22">
        <f t="shared" si="88"/>
        <v>0</v>
      </c>
      <c r="DC78" s="22">
        <f t="shared" si="89"/>
        <v>0</v>
      </c>
      <c r="DE78" s="22">
        <f t="shared" si="90"/>
        <v>0</v>
      </c>
      <c r="DF78" s="22">
        <f t="shared" si="91"/>
        <v>0</v>
      </c>
      <c r="DG78" s="22">
        <f t="shared" si="92"/>
        <v>0</v>
      </c>
      <c r="DH78" s="22">
        <f t="shared" si="93"/>
        <v>1</v>
      </c>
      <c r="DI78" s="22">
        <f t="shared" si="94"/>
        <v>0</v>
      </c>
      <c r="DJ78" s="22">
        <f t="shared" si="95"/>
        <v>0</v>
      </c>
      <c r="DK78" s="22">
        <f t="shared" si="96"/>
        <v>0</v>
      </c>
      <c r="DL78" s="22">
        <f t="shared" si="97"/>
        <v>0</v>
      </c>
      <c r="DM78" s="22">
        <f t="shared" si="98"/>
        <v>0</v>
      </c>
      <c r="DN78" s="22">
        <f t="shared" si="99"/>
        <v>0</v>
      </c>
      <c r="DO78" s="22">
        <f t="shared" si="100"/>
        <v>0</v>
      </c>
      <c r="DP78" s="22">
        <f t="shared" si="101"/>
        <v>0</v>
      </c>
      <c r="DQ78" s="22">
        <f t="shared" si="102"/>
        <v>0</v>
      </c>
    </row>
    <row r="79" spans="1:123" s="22" customFormat="1" ht="15.75" thickBot="1">
      <c r="A79" s="22" t="str">
        <f>HRAC!A17</f>
        <v>HRAC</v>
      </c>
      <c r="B79" s="22">
        <f>HRAC!B17</f>
        <v>15</v>
      </c>
      <c r="C79" s="22" t="str">
        <f>HRAC!C17</f>
        <v>Mariza Ribeiro Feniman</v>
      </c>
      <c r="D79" s="96" t="str">
        <f>HRAC!D17</f>
        <v>P</v>
      </c>
      <c r="E79" s="22">
        <f>HRAC!E17</f>
        <v>0</v>
      </c>
      <c r="F79" s="22">
        <f>HRAC!F17</f>
        <v>2</v>
      </c>
      <c r="G79" s="22">
        <f>HRAC!G17</f>
        <v>3</v>
      </c>
      <c r="H79" s="22">
        <f>HRAC!H17</f>
        <v>0</v>
      </c>
      <c r="I79" s="22">
        <f>HRAC!I17</f>
        <v>0</v>
      </c>
      <c r="J79" s="22">
        <f>HRAC!J17</f>
        <v>0</v>
      </c>
      <c r="K79" s="22">
        <f>HRAC!K17</f>
        <v>1</v>
      </c>
      <c r="L79" s="22">
        <f>HRAC!L17</f>
        <v>0</v>
      </c>
      <c r="M79" s="22">
        <f>HRAC!M17</f>
        <v>0</v>
      </c>
      <c r="N79" s="22">
        <f>HRAC!N17</f>
        <v>0</v>
      </c>
      <c r="O79" s="22">
        <f>HRAC!O17</f>
        <v>0</v>
      </c>
      <c r="P79" s="22">
        <f>HRAC!P17</f>
        <v>0</v>
      </c>
      <c r="Q79" s="22">
        <f>HRAC!Q17</f>
        <v>0</v>
      </c>
      <c r="R79" s="22">
        <f>HRAC!R17</f>
        <v>0</v>
      </c>
      <c r="S79" s="22">
        <f>HRAC!S17</f>
        <v>0</v>
      </c>
      <c r="T79" s="96" t="str">
        <f>HRAC!T17</f>
        <v>P</v>
      </c>
      <c r="U79" s="22">
        <f>HRAC!U17</f>
        <v>0</v>
      </c>
      <c r="V79" s="22">
        <f>HRAC!V17</f>
        <v>0</v>
      </c>
      <c r="W79" s="22">
        <f>HRAC!W17</f>
        <v>1</v>
      </c>
      <c r="X79" s="22">
        <f>HRAC!X17</f>
        <v>0</v>
      </c>
      <c r="Y79" s="22">
        <f>HRAC!Y17</f>
        <v>0</v>
      </c>
      <c r="Z79" s="22">
        <f>HRAC!Z17</f>
        <v>0</v>
      </c>
      <c r="AA79" s="22">
        <f>HRAC!AA17</f>
        <v>1</v>
      </c>
      <c r="AB79" s="22">
        <f>HRAC!AB17</f>
        <v>0</v>
      </c>
      <c r="AC79" s="22">
        <f>HRAC!AC17</f>
        <v>0</v>
      </c>
      <c r="AD79" s="22">
        <f>HRAC!AD17</f>
        <v>0</v>
      </c>
      <c r="AE79" s="22">
        <f>HRAC!AE17</f>
        <v>0</v>
      </c>
      <c r="AF79" s="22">
        <f>HRAC!AF17</f>
        <v>0</v>
      </c>
      <c r="AG79" s="22">
        <f>HRAC!AG17</f>
        <v>0</v>
      </c>
      <c r="AH79" s="22">
        <f>HRAC!AH17</f>
        <v>0</v>
      </c>
      <c r="AI79" s="22">
        <f>HRAC!AI17</f>
        <v>0</v>
      </c>
      <c r="AJ79" s="48"/>
      <c r="AK79" s="90"/>
      <c r="AL79" s="31"/>
      <c r="AM79" s="31"/>
      <c r="AN79" s="25"/>
      <c r="AO79" s="25"/>
      <c r="AP79" s="25"/>
      <c r="AQ79" s="25"/>
      <c r="AR79" s="26"/>
      <c r="AS79" s="24"/>
      <c r="AT79" s="24"/>
      <c r="AU79" s="24"/>
      <c r="AV79" s="24"/>
      <c r="AW79" s="24"/>
      <c r="AX79" s="24"/>
      <c r="AY79" s="24"/>
      <c r="AZ79" s="27">
        <f t="shared" ref="AZ79:AZ122" si="110">COUNTIF(D79:AY79,"P")</f>
        <v>2</v>
      </c>
      <c r="BA79" s="28">
        <f t="shared" ref="BA79:BA122" si="111">SUM(E79,U79,AK79)</f>
        <v>0</v>
      </c>
      <c r="BB79" s="29">
        <f t="shared" ref="BB79:BB122" si="112">SUM(F79,V79,AL79)</f>
        <v>2</v>
      </c>
      <c r="BC79" s="29">
        <f t="shared" ref="BC79:BC122" si="113">SUM(BA79:BB79)</f>
        <v>2</v>
      </c>
      <c r="BD79" s="29">
        <f t="shared" ref="BD79:BD122" si="114">SUM(G79,W79,AM79)</f>
        <v>4</v>
      </c>
      <c r="BE79" s="29">
        <f t="shared" ref="BE79:BE122" si="115">SUM(BC79:BD79)</f>
        <v>6</v>
      </c>
      <c r="BF79" s="29">
        <f t="shared" ref="BF79:BF122" si="116">SUM(H79,X79,AN79)</f>
        <v>0</v>
      </c>
      <c r="BG79" s="29">
        <f t="shared" ref="BG79:BG122" si="117">BA79+BB79+BD79+BF79</f>
        <v>6</v>
      </c>
      <c r="BH79" s="29">
        <f t="shared" ref="BH79:BH122" si="118">SUM(I79,Y79,AO79)</f>
        <v>0</v>
      </c>
      <c r="BI79" s="29">
        <f t="shared" ref="BI79:BI122" si="119">SUM(J79,Z79,AP79)</f>
        <v>0</v>
      </c>
      <c r="BJ79" s="29">
        <f t="shared" ref="BJ79:BJ122" si="120">SUM(K79,AA79,AQ79)</f>
        <v>2</v>
      </c>
      <c r="BK79" s="29">
        <f t="shared" ref="BK79:BK122" si="121">SUM(AR79,AB79,L79)</f>
        <v>0</v>
      </c>
      <c r="BL79" s="29">
        <f t="shared" ref="BL79:BL122" si="122">SUM(AS79,AC79,M79)</f>
        <v>0</v>
      </c>
      <c r="BM79" s="29">
        <f t="shared" ref="BM79:BM122" si="123">SUM(BK79:BL79)</f>
        <v>0</v>
      </c>
      <c r="BN79" s="29">
        <f t="shared" ref="BN79:BN122" si="124">SUM(AT79,AD79,N79)</f>
        <v>0</v>
      </c>
      <c r="BO79" s="29">
        <f t="shared" ref="BO79:BO122" si="125">SUM(AU79,AE79,O79)</f>
        <v>0</v>
      </c>
      <c r="BP79" s="29">
        <f t="shared" ref="BP79:BP122" si="126">IF(BO79&gt;=3,3,BO79)</f>
        <v>0</v>
      </c>
      <c r="BQ79" s="29">
        <f t="shared" ref="BQ79:BQ122" si="127">SUM(AV79,AF79,P79)</f>
        <v>0</v>
      </c>
      <c r="BR79" s="29">
        <f t="shared" ref="BR79:BR122" si="128">SUM(AW79,AG79,Q79)</f>
        <v>0</v>
      </c>
      <c r="BS79" s="29">
        <f t="shared" ref="BS79:BS122" si="129">SUM(BQ79:BR79)</f>
        <v>0</v>
      </c>
      <c r="BT79" s="29">
        <f t="shared" ref="BT79:BT122" si="130">SUM(AX79,AH79,R79)</f>
        <v>0</v>
      </c>
      <c r="BU79" s="30">
        <f t="shared" ref="BU79:BU122" si="131">SUM(AY79,AI79,S79)</f>
        <v>0</v>
      </c>
      <c r="BV79" s="30">
        <f t="shared" ref="BV79:BV122" si="132">IF(BU79&gt;=3,3,BU79)</f>
        <v>0</v>
      </c>
      <c r="BX79" s="28">
        <f t="shared" ref="BX79:BX122" si="133">(BA79*100)+(BB79*80)+(BD79*60)+(BF79*40)+(BH79*20)</f>
        <v>400</v>
      </c>
      <c r="BY79" s="29">
        <f t="shared" ref="BY79:BY122" si="134">IF(BI79&gt;3,30,BI79*10)</f>
        <v>0</v>
      </c>
      <c r="BZ79" s="29">
        <f t="shared" ref="BZ79:BZ122" si="135">IF(BJ79&gt;3,15,BJ79*5)</f>
        <v>10</v>
      </c>
      <c r="CA79" s="29">
        <f t="shared" ref="CA79:CA122" si="136">(BK79*200)+(BL79*100)+(BN79*50)+(BP79*20)</f>
        <v>0</v>
      </c>
      <c r="CB79" s="29">
        <f t="shared" ref="CB79:CB122" si="137">(BQ79*100)+(BR79*50)+(BT79*25)+(BV79*10)</f>
        <v>0</v>
      </c>
      <c r="CC79" s="30">
        <f t="shared" si="106"/>
        <v>410</v>
      </c>
      <c r="CD79" s="122">
        <f t="shared" si="103"/>
        <v>263.33333333333337</v>
      </c>
      <c r="CE79" s="22">
        <f t="shared" si="107"/>
        <v>3</v>
      </c>
      <c r="CF79" s="122">
        <f t="shared" si="104"/>
        <v>223.33333333333334</v>
      </c>
      <c r="CG79" s="22">
        <f t="shared" si="108"/>
        <v>4</v>
      </c>
      <c r="CH79" s="122">
        <f t="shared" si="105"/>
        <v>183.33333333333334</v>
      </c>
      <c r="CI79" s="22">
        <f t="shared" si="109"/>
        <v>5</v>
      </c>
      <c r="CK79" s="22">
        <f t="shared" ref="CK79:CK122" si="138">(CC79/(SUM($CC$3:$CC$145))*100)</f>
        <v>0.73176390797622659</v>
      </c>
      <c r="CM79" s="22">
        <f t="shared" ref="CM79:CM122" si="139">BA79/(SUM(BA$3:BA$145)/100)</f>
        <v>0</v>
      </c>
      <c r="CN79" s="22">
        <f t="shared" ref="CN79:CN122" si="140">BB79/(SUM(BB$3:BB$145)/100)</f>
        <v>1.1299435028248588</v>
      </c>
      <c r="CO79" s="22">
        <f t="shared" ref="CO79:CO122" si="141">BD79/(SUM(BD$3:BD$145)/100)</f>
        <v>0.74349442379182162</v>
      </c>
      <c r="CP79" s="22">
        <f t="shared" ref="CP79:CP122" si="142">BF79/(SUM(BF$3:BF$145)/100)</f>
        <v>0</v>
      </c>
      <c r="CQ79" s="22">
        <f t="shared" ref="CQ79:CQ122" si="143">BH79/(SUM(BH$3:BH$145)/100)</f>
        <v>0</v>
      </c>
      <c r="CR79" s="22">
        <f t="shared" ref="CR79:CR122" si="144">BI79/(SUM(BI$3:BI$145)/100)</f>
        <v>0</v>
      </c>
      <c r="CS79" s="22">
        <f t="shared" ref="CS79:CS122" si="145">BJ79/(SUM(BJ$3:BJ$145)/100)</f>
        <v>5.7142857142857144</v>
      </c>
      <c r="CT79" s="22">
        <f t="shared" ref="CT79:CT122" si="146">BK79/(SUM(BK$3:BK$145)/100)</f>
        <v>0</v>
      </c>
      <c r="CU79" s="22">
        <f t="shared" ref="CU79:CU122" si="147">BL79/(SUM(BL$3:BL$145)/100)</f>
        <v>0</v>
      </c>
      <c r="CV79" s="22">
        <f t="shared" ref="CV79:CV122" si="148">BN79/(SUM(BN$3:BN$145)/100)</f>
        <v>0</v>
      </c>
      <c r="CW79" s="22" t="e">
        <f t="shared" ref="CW79:CW122" si="149">BO79/(SUM(BO$3:BO$145)/100)</f>
        <v>#DIV/0!</v>
      </c>
      <c r="CX79" s="22" t="e">
        <f t="shared" ref="CX79:CX122" si="150">BP79/(SUM(BP$3:BP$145)/100)</f>
        <v>#DIV/0!</v>
      </c>
      <c r="CY79" s="22">
        <f t="shared" ref="CY79:CY122" si="151">BQ79/(SUM(BQ$3:BQ$145)/100)</f>
        <v>0</v>
      </c>
      <c r="CZ79" s="22">
        <f t="shared" ref="CZ79:CZ122" si="152">BR79/(SUM(BR$3:BR$145)/100)</f>
        <v>0</v>
      </c>
      <c r="DA79" s="22">
        <f t="shared" ref="DA79:DA122" si="153">BT79/(SUM(BT$3:BT$145)/100)</f>
        <v>0</v>
      </c>
      <c r="DB79" s="22">
        <f t="shared" ref="DB79:DB122" si="154">BU79/(SUM(BU$3:BU$145)/100)</f>
        <v>0</v>
      </c>
      <c r="DC79" s="22">
        <f t="shared" ref="DC79:DC122" si="155">BV79/(SUM(BV$3:BV$145)/100)</f>
        <v>0</v>
      </c>
      <c r="DE79" s="22">
        <f t="shared" ref="DE79:DE122" si="156">COUNTIF(BA79,"&lt;&gt;0")</f>
        <v>0</v>
      </c>
      <c r="DF79" s="22">
        <f t="shared" ref="DF79:DF122" si="157">COUNTIF(BB79,"&lt;&gt;0")</f>
        <v>1</v>
      </c>
      <c r="DG79" s="22">
        <f t="shared" ref="DG79:DG122" si="158">COUNTIF(BD79,"&lt;&gt;0")</f>
        <v>1</v>
      </c>
      <c r="DH79" s="22">
        <f t="shared" ref="DH79:DH122" si="159">COUNTIF(BF79,"&lt;&gt;0")</f>
        <v>0</v>
      </c>
      <c r="DI79" s="22">
        <f t="shared" ref="DI79:DI122" si="160">COUNTIF(BH79,"&lt;&gt;0")</f>
        <v>0</v>
      </c>
      <c r="DJ79" s="22">
        <f t="shared" ref="DJ79:DJ122" si="161">COUNTIF(BI79,"&lt;&gt;0")</f>
        <v>0</v>
      </c>
      <c r="DK79" s="22">
        <f t="shared" ref="DK79:DK122" si="162">COUNTIF(BJ79,"&lt;&gt;0")</f>
        <v>1</v>
      </c>
      <c r="DL79" s="22">
        <f t="shared" ref="DL79:DL122" si="163">COUNTIF(BK79,"&lt;&gt;0")</f>
        <v>0</v>
      </c>
      <c r="DM79" s="22">
        <f t="shared" ref="DM79:DM122" si="164">COUNTIF(BL79,"&lt;&gt;0")</f>
        <v>0</v>
      </c>
      <c r="DN79" s="22">
        <f t="shared" ref="DN79:DN122" si="165">COUNTIF(BN79,"&lt;&gt;0")</f>
        <v>0</v>
      </c>
      <c r="DO79" s="22">
        <f t="shared" ref="DO79:DO122" si="166">COUNTIF(BP79,"&lt;&gt;0")</f>
        <v>0</v>
      </c>
      <c r="DP79" s="22">
        <f t="shared" ref="DP79:DP122" si="167">COUNTIF(BQ79,"&lt;&gt;0")</f>
        <v>0</v>
      </c>
      <c r="DQ79" s="22">
        <f t="shared" ref="DQ79:DQ122" si="168">COUNTIF(BR79,"&lt;&gt;0")</f>
        <v>0</v>
      </c>
    </row>
    <row r="80" spans="1:123" s="22" customFormat="1" ht="15.75" thickBot="1">
      <c r="A80" s="22" t="str">
        <f>HRAC!A18</f>
        <v>HRAC</v>
      </c>
      <c r="B80" s="22">
        <f>HRAC!B18</f>
        <v>16</v>
      </c>
      <c r="C80" s="22" t="str">
        <f>HRAC!C18</f>
        <v>Renata Paciello Yamashita</v>
      </c>
      <c r="D80" s="96" t="str">
        <f>HRAC!D18</f>
        <v>P</v>
      </c>
      <c r="E80" s="22">
        <f>HRAC!E18</f>
        <v>0</v>
      </c>
      <c r="F80" s="22">
        <f>HRAC!F18</f>
        <v>0</v>
      </c>
      <c r="G80" s="22">
        <f>HRAC!G18</f>
        <v>3</v>
      </c>
      <c r="H80" s="22">
        <f>HRAC!H18</f>
        <v>0</v>
      </c>
      <c r="I80" s="22">
        <f>HRAC!I18</f>
        <v>0</v>
      </c>
      <c r="J80" s="22">
        <f>HRAC!J18</f>
        <v>0</v>
      </c>
      <c r="K80" s="22">
        <f>HRAC!K18</f>
        <v>0</v>
      </c>
      <c r="L80" s="22">
        <f>HRAC!L18</f>
        <v>0</v>
      </c>
      <c r="M80" s="22">
        <f>HRAC!M18</f>
        <v>0</v>
      </c>
      <c r="N80" s="22">
        <f>HRAC!N18</f>
        <v>0</v>
      </c>
      <c r="O80" s="22">
        <f>HRAC!O18</f>
        <v>0</v>
      </c>
      <c r="P80" s="22">
        <f>HRAC!P18</f>
        <v>0</v>
      </c>
      <c r="Q80" s="22">
        <f>HRAC!Q18</f>
        <v>0</v>
      </c>
      <c r="R80" s="22">
        <f>HRAC!R18</f>
        <v>0</v>
      </c>
      <c r="S80" s="22">
        <f>HRAC!S18</f>
        <v>0</v>
      </c>
      <c r="T80" s="96" t="str">
        <f>HRAC!T18</f>
        <v>P</v>
      </c>
      <c r="U80" s="22">
        <f>HRAC!U18</f>
        <v>0</v>
      </c>
      <c r="V80" s="22">
        <f>HRAC!V18</f>
        <v>0</v>
      </c>
      <c r="W80" s="22">
        <f>HRAC!W18</f>
        <v>2</v>
      </c>
      <c r="X80" s="22">
        <f>HRAC!X18</f>
        <v>0</v>
      </c>
      <c r="Y80" s="22">
        <f>HRAC!Y18</f>
        <v>0</v>
      </c>
      <c r="Z80" s="22">
        <f>HRAC!Z18</f>
        <v>0</v>
      </c>
      <c r="AA80" s="22">
        <f>HRAC!AA18</f>
        <v>0</v>
      </c>
      <c r="AB80" s="22">
        <f>HRAC!AB18</f>
        <v>0</v>
      </c>
      <c r="AC80" s="22">
        <f>HRAC!AC18</f>
        <v>0</v>
      </c>
      <c r="AD80" s="22">
        <f>HRAC!AD18</f>
        <v>0</v>
      </c>
      <c r="AE80" s="22">
        <f>HRAC!AE18</f>
        <v>0</v>
      </c>
      <c r="AF80" s="22">
        <f>HRAC!AF18</f>
        <v>0</v>
      </c>
      <c r="AG80" s="22">
        <f>HRAC!AG18</f>
        <v>0</v>
      </c>
      <c r="AH80" s="22">
        <f>HRAC!AH18</f>
        <v>0</v>
      </c>
      <c r="AI80" s="22">
        <f>HRAC!AI18</f>
        <v>0</v>
      </c>
      <c r="AJ80" s="48"/>
      <c r="AK80" s="90"/>
      <c r="AL80" s="31"/>
      <c r="AM80" s="31"/>
      <c r="AN80" s="25"/>
      <c r="AO80" s="25"/>
      <c r="AP80" s="25"/>
      <c r="AQ80" s="25"/>
      <c r="AR80" s="26"/>
      <c r="AS80" s="24"/>
      <c r="AT80" s="24"/>
      <c r="AU80" s="24"/>
      <c r="AV80" s="24"/>
      <c r="AW80" s="24"/>
      <c r="AX80" s="24"/>
      <c r="AY80" s="24"/>
      <c r="AZ80" s="27">
        <f t="shared" si="110"/>
        <v>2</v>
      </c>
      <c r="BA80" s="28">
        <f t="shared" si="111"/>
        <v>0</v>
      </c>
      <c r="BB80" s="29">
        <f t="shared" si="112"/>
        <v>0</v>
      </c>
      <c r="BC80" s="29">
        <f t="shared" si="113"/>
        <v>0</v>
      </c>
      <c r="BD80" s="29">
        <f t="shared" si="114"/>
        <v>5</v>
      </c>
      <c r="BE80" s="29">
        <f t="shared" si="115"/>
        <v>5</v>
      </c>
      <c r="BF80" s="29">
        <f t="shared" si="116"/>
        <v>0</v>
      </c>
      <c r="BG80" s="29">
        <f t="shared" si="117"/>
        <v>5</v>
      </c>
      <c r="BH80" s="29">
        <f t="shared" si="118"/>
        <v>0</v>
      </c>
      <c r="BI80" s="29">
        <f t="shared" si="119"/>
        <v>0</v>
      </c>
      <c r="BJ80" s="29">
        <f t="shared" si="120"/>
        <v>0</v>
      </c>
      <c r="BK80" s="29">
        <f t="shared" si="121"/>
        <v>0</v>
      </c>
      <c r="BL80" s="29">
        <f t="shared" si="122"/>
        <v>0</v>
      </c>
      <c r="BM80" s="29">
        <f t="shared" si="123"/>
        <v>0</v>
      </c>
      <c r="BN80" s="29">
        <f t="shared" si="124"/>
        <v>0</v>
      </c>
      <c r="BO80" s="29">
        <f t="shared" si="125"/>
        <v>0</v>
      </c>
      <c r="BP80" s="29">
        <f t="shared" si="126"/>
        <v>0</v>
      </c>
      <c r="BQ80" s="29">
        <f t="shared" si="127"/>
        <v>0</v>
      </c>
      <c r="BR80" s="29">
        <f t="shared" si="128"/>
        <v>0</v>
      </c>
      <c r="BS80" s="29">
        <f t="shared" si="129"/>
        <v>0</v>
      </c>
      <c r="BT80" s="29">
        <f t="shared" si="130"/>
        <v>0</v>
      </c>
      <c r="BU80" s="30">
        <f t="shared" si="131"/>
        <v>0</v>
      </c>
      <c r="BV80" s="30">
        <f t="shared" si="132"/>
        <v>0</v>
      </c>
      <c r="BX80" s="28">
        <f t="shared" si="133"/>
        <v>300</v>
      </c>
      <c r="BY80" s="29">
        <f t="shared" si="134"/>
        <v>0</v>
      </c>
      <c r="BZ80" s="29">
        <f t="shared" si="135"/>
        <v>0</v>
      </c>
      <c r="CA80" s="29">
        <f t="shared" si="136"/>
        <v>0</v>
      </c>
      <c r="CB80" s="29">
        <f t="shared" si="137"/>
        <v>0</v>
      </c>
      <c r="CC80" s="30">
        <f t="shared" si="106"/>
        <v>300</v>
      </c>
      <c r="CD80" s="122">
        <f t="shared" si="103"/>
        <v>153.33333333333334</v>
      </c>
      <c r="CE80" s="22">
        <f t="shared" si="107"/>
        <v>3</v>
      </c>
      <c r="CF80" s="122">
        <f t="shared" si="104"/>
        <v>113.33333333333334</v>
      </c>
      <c r="CG80" s="22">
        <f t="shared" si="108"/>
        <v>4</v>
      </c>
      <c r="CH80" s="122">
        <f t="shared" si="105"/>
        <v>73.333333333333343</v>
      </c>
      <c r="CI80" s="22">
        <f t="shared" si="109"/>
        <v>5</v>
      </c>
      <c r="CK80" s="22">
        <f t="shared" si="138"/>
        <v>0.53543700583626341</v>
      </c>
      <c r="CM80" s="22">
        <f t="shared" si="139"/>
        <v>0</v>
      </c>
      <c r="CN80" s="22">
        <f t="shared" si="140"/>
        <v>0</v>
      </c>
      <c r="CO80" s="22">
        <f t="shared" si="141"/>
        <v>0.92936802973977695</v>
      </c>
      <c r="CP80" s="22">
        <f t="shared" si="142"/>
        <v>0</v>
      </c>
      <c r="CQ80" s="22">
        <f t="shared" si="143"/>
        <v>0</v>
      </c>
      <c r="CR80" s="22">
        <f t="shared" si="144"/>
        <v>0</v>
      </c>
      <c r="CS80" s="22">
        <f t="shared" si="145"/>
        <v>0</v>
      </c>
      <c r="CT80" s="22">
        <f t="shared" si="146"/>
        <v>0</v>
      </c>
      <c r="CU80" s="22">
        <f t="shared" si="147"/>
        <v>0</v>
      </c>
      <c r="CV80" s="22">
        <f t="shared" si="148"/>
        <v>0</v>
      </c>
      <c r="CW80" s="22" t="e">
        <f t="shared" si="149"/>
        <v>#DIV/0!</v>
      </c>
      <c r="CX80" s="22" t="e">
        <f t="shared" si="150"/>
        <v>#DIV/0!</v>
      </c>
      <c r="CY80" s="22">
        <f t="shared" si="151"/>
        <v>0</v>
      </c>
      <c r="CZ80" s="22">
        <f t="shared" si="152"/>
        <v>0</v>
      </c>
      <c r="DA80" s="22">
        <f t="shared" si="153"/>
        <v>0</v>
      </c>
      <c r="DB80" s="22">
        <f t="shared" si="154"/>
        <v>0</v>
      </c>
      <c r="DC80" s="22">
        <f t="shared" si="155"/>
        <v>0</v>
      </c>
      <c r="DE80" s="22">
        <f t="shared" si="156"/>
        <v>0</v>
      </c>
      <c r="DF80" s="22">
        <f t="shared" si="157"/>
        <v>0</v>
      </c>
      <c r="DG80" s="22">
        <f t="shared" si="158"/>
        <v>1</v>
      </c>
      <c r="DH80" s="22">
        <f t="shared" si="159"/>
        <v>0</v>
      </c>
      <c r="DI80" s="22">
        <f t="shared" si="160"/>
        <v>0</v>
      </c>
      <c r="DJ80" s="22">
        <f t="shared" si="161"/>
        <v>0</v>
      </c>
      <c r="DK80" s="22">
        <f t="shared" si="162"/>
        <v>0</v>
      </c>
      <c r="DL80" s="22">
        <f t="shared" si="163"/>
        <v>0</v>
      </c>
      <c r="DM80" s="22">
        <f t="shared" si="164"/>
        <v>0</v>
      </c>
      <c r="DN80" s="22">
        <f t="shared" si="165"/>
        <v>0</v>
      </c>
      <c r="DO80" s="22">
        <f t="shared" si="166"/>
        <v>0</v>
      </c>
      <c r="DP80" s="22">
        <f t="shared" si="167"/>
        <v>0</v>
      </c>
      <c r="DQ80" s="22">
        <f t="shared" si="168"/>
        <v>0</v>
      </c>
      <c r="DR80" s="22">
        <f t="shared" si="42"/>
        <v>0</v>
      </c>
      <c r="DS80" s="22">
        <f t="shared" si="43"/>
        <v>0</v>
      </c>
    </row>
    <row r="81" spans="1:123" s="22" customFormat="1" ht="15.75" thickBot="1">
      <c r="A81" s="22" t="str">
        <f>HRAC!A19</f>
        <v>HRAC</v>
      </c>
      <c r="B81" s="22">
        <f>HRAC!B19</f>
        <v>17</v>
      </c>
      <c r="C81" s="22" t="str">
        <f>HRAC!C19</f>
        <v>Terumi Okada Ozawa</v>
      </c>
      <c r="D81" s="96" t="str">
        <f>HRAC!D19</f>
        <v>P</v>
      </c>
      <c r="E81" s="22">
        <f>HRAC!E19</f>
        <v>0</v>
      </c>
      <c r="F81" s="22">
        <f>HRAC!F19</f>
        <v>0</v>
      </c>
      <c r="G81" s="22">
        <f>HRAC!G19</f>
        <v>1</v>
      </c>
      <c r="H81" s="22">
        <f>HRAC!H19</f>
        <v>2</v>
      </c>
      <c r="I81" s="22">
        <f>HRAC!I19</f>
        <v>1</v>
      </c>
      <c r="J81" s="22">
        <f>HRAC!J19</f>
        <v>0</v>
      </c>
      <c r="K81" s="22">
        <f>HRAC!K19</f>
        <v>3</v>
      </c>
      <c r="L81" s="22">
        <f>HRAC!L19</f>
        <v>0</v>
      </c>
      <c r="M81" s="22">
        <f>HRAC!M19</f>
        <v>0</v>
      </c>
      <c r="N81" s="22">
        <f>HRAC!N19</f>
        <v>0</v>
      </c>
      <c r="O81" s="22">
        <f>HRAC!O19</f>
        <v>0</v>
      </c>
      <c r="P81" s="22">
        <f>HRAC!P19</f>
        <v>0</v>
      </c>
      <c r="Q81" s="22">
        <f>HRAC!Q19</f>
        <v>0</v>
      </c>
      <c r="R81" s="22">
        <f>HRAC!R19</f>
        <v>0</v>
      </c>
      <c r="S81" s="22">
        <f>HRAC!S19</f>
        <v>0</v>
      </c>
      <c r="T81" s="96" t="str">
        <f>HRAC!T19</f>
        <v>P</v>
      </c>
      <c r="U81" s="22">
        <f>HRAC!U19</f>
        <v>0</v>
      </c>
      <c r="V81" s="22">
        <f>HRAC!V19</f>
        <v>0</v>
      </c>
      <c r="W81" s="22">
        <f>HRAC!W19</f>
        <v>3</v>
      </c>
      <c r="X81" s="22">
        <f>HRAC!X19</f>
        <v>0</v>
      </c>
      <c r="Y81" s="22">
        <f>HRAC!Y19</f>
        <v>0</v>
      </c>
      <c r="Z81" s="22">
        <f>HRAC!Z19</f>
        <v>0</v>
      </c>
      <c r="AA81" s="22">
        <f>HRAC!AA19</f>
        <v>0</v>
      </c>
      <c r="AB81" s="22">
        <f>HRAC!AB19</f>
        <v>0</v>
      </c>
      <c r="AC81" s="22">
        <f>HRAC!AC19</f>
        <v>0</v>
      </c>
      <c r="AD81" s="22">
        <f>HRAC!AD19</f>
        <v>0</v>
      </c>
      <c r="AE81" s="22">
        <f>HRAC!AE19</f>
        <v>0</v>
      </c>
      <c r="AF81" s="22">
        <f>HRAC!AF19</f>
        <v>0</v>
      </c>
      <c r="AG81" s="22">
        <f>HRAC!AG19</f>
        <v>0</v>
      </c>
      <c r="AH81" s="22">
        <f>HRAC!AH19</f>
        <v>0</v>
      </c>
      <c r="AI81" s="22">
        <f>HRAC!AI19</f>
        <v>0</v>
      </c>
      <c r="AJ81" s="48"/>
      <c r="AK81" s="90"/>
      <c r="AL81" s="31"/>
      <c r="AM81" s="31"/>
      <c r="AN81" s="25"/>
      <c r="AO81" s="25"/>
      <c r="AP81" s="25"/>
      <c r="AQ81" s="25"/>
      <c r="AR81" s="26"/>
      <c r="AS81" s="24"/>
      <c r="AT81" s="24"/>
      <c r="AU81" s="24"/>
      <c r="AV81" s="24"/>
      <c r="AW81" s="24"/>
      <c r="AX81" s="24"/>
      <c r="AY81" s="24"/>
      <c r="AZ81" s="27">
        <f t="shared" si="110"/>
        <v>2</v>
      </c>
      <c r="BA81" s="28">
        <f t="shared" si="111"/>
        <v>0</v>
      </c>
      <c r="BB81" s="29">
        <f t="shared" si="112"/>
        <v>0</v>
      </c>
      <c r="BC81" s="29">
        <f t="shared" si="113"/>
        <v>0</v>
      </c>
      <c r="BD81" s="29">
        <f t="shared" si="114"/>
        <v>4</v>
      </c>
      <c r="BE81" s="29">
        <f t="shared" si="115"/>
        <v>4</v>
      </c>
      <c r="BF81" s="29">
        <f t="shared" si="116"/>
        <v>2</v>
      </c>
      <c r="BG81" s="29">
        <f t="shared" si="117"/>
        <v>6</v>
      </c>
      <c r="BH81" s="29">
        <f t="shared" si="118"/>
        <v>1</v>
      </c>
      <c r="BI81" s="29">
        <f t="shared" si="119"/>
        <v>0</v>
      </c>
      <c r="BJ81" s="29">
        <f t="shared" si="120"/>
        <v>3</v>
      </c>
      <c r="BK81" s="29">
        <f t="shared" si="121"/>
        <v>0</v>
      </c>
      <c r="BL81" s="29">
        <f t="shared" si="122"/>
        <v>0</v>
      </c>
      <c r="BM81" s="29">
        <f t="shared" si="123"/>
        <v>0</v>
      </c>
      <c r="BN81" s="29">
        <f t="shared" si="124"/>
        <v>0</v>
      </c>
      <c r="BO81" s="29">
        <f t="shared" si="125"/>
        <v>0</v>
      </c>
      <c r="BP81" s="29">
        <f t="shared" si="126"/>
        <v>0</v>
      </c>
      <c r="BQ81" s="29">
        <f t="shared" si="127"/>
        <v>0</v>
      </c>
      <c r="BR81" s="29">
        <f t="shared" si="128"/>
        <v>0</v>
      </c>
      <c r="BS81" s="29">
        <f t="shared" si="129"/>
        <v>0</v>
      </c>
      <c r="BT81" s="29">
        <f t="shared" si="130"/>
        <v>0</v>
      </c>
      <c r="BU81" s="30">
        <f t="shared" si="131"/>
        <v>0</v>
      </c>
      <c r="BV81" s="30">
        <f t="shared" si="132"/>
        <v>0</v>
      </c>
      <c r="BX81" s="28">
        <f t="shared" si="133"/>
        <v>340</v>
      </c>
      <c r="BY81" s="29">
        <f t="shared" si="134"/>
        <v>0</v>
      </c>
      <c r="BZ81" s="29">
        <f t="shared" si="135"/>
        <v>15</v>
      </c>
      <c r="CA81" s="29">
        <f t="shared" si="136"/>
        <v>0</v>
      </c>
      <c r="CB81" s="29">
        <f t="shared" si="137"/>
        <v>0</v>
      </c>
      <c r="CC81" s="30">
        <f t="shared" si="106"/>
        <v>355</v>
      </c>
      <c r="CD81" s="122">
        <f t="shared" si="103"/>
        <v>208.33333333333334</v>
      </c>
      <c r="CE81" s="22">
        <f t="shared" si="107"/>
        <v>3</v>
      </c>
      <c r="CF81" s="122">
        <f t="shared" si="104"/>
        <v>168.33333333333334</v>
      </c>
      <c r="CG81" s="22">
        <f t="shared" si="108"/>
        <v>4</v>
      </c>
      <c r="CH81" s="122">
        <f t="shared" si="105"/>
        <v>128.33333333333334</v>
      </c>
      <c r="CI81" s="22">
        <f t="shared" si="109"/>
        <v>5</v>
      </c>
      <c r="CK81" s="22">
        <f t="shared" si="138"/>
        <v>0.633600456906245</v>
      </c>
      <c r="CM81" s="22">
        <f t="shared" si="139"/>
        <v>0</v>
      </c>
      <c r="CN81" s="22">
        <f t="shared" si="140"/>
        <v>0</v>
      </c>
      <c r="CO81" s="22">
        <f t="shared" si="141"/>
        <v>0.74349442379182162</v>
      </c>
      <c r="CP81" s="22">
        <f t="shared" si="142"/>
        <v>3.0769230769230766</v>
      </c>
      <c r="CQ81" s="22">
        <f t="shared" si="143"/>
        <v>5</v>
      </c>
      <c r="CR81" s="22">
        <f t="shared" si="144"/>
        <v>0</v>
      </c>
      <c r="CS81" s="22">
        <f t="shared" si="145"/>
        <v>8.5714285714285712</v>
      </c>
      <c r="CT81" s="22">
        <f t="shared" si="146"/>
        <v>0</v>
      </c>
      <c r="CU81" s="22">
        <f t="shared" si="147"/>
        <v>0</v>
      </c>
      <c r="CV81" s="22">
        <f t="shared" si="148"/>
        <v>0</v>
      </c>
      <c r="CW81" s="22" t="e">
        <f t="shared" si="149"/>
        <v>#DIV/0!</v>
      </c>
      <c r="CX81" s="22" t="e">
        <f t="shared" si="150"/>
        <v>#DIV/0!</v>
      </c>
      <c r="CY81" s="22">
        <f t="shared" si="151"/>
        <v>0</v>
      </c>
      <c r="CZ81" s="22">
        <f t="shared" si="152"/>
        <v>0</v>
      </c>
      <c r="DA81" s="22">
        <f t="shared" si="153"/>
        <v>0</v>
      </c>
      <c r="DB81" s="22">
        <f t="shared" si="154"/>
        <v>0</v>
      </c>
      <c r="DC81" s="22">
        <f t="shared" si="155"/>
        <v>0</v>
      </c>
      <c r="DE81" s="22">
        <f t="shared" si="156"/>
        <v>0</v>
      </c>
      <c r="DF81" s="22">
        <f t="shared" si="157"/>
        <v>0</v>
      </c>
      <c r="DG81" s="22">
        <f t="shared" si="158"/>
        <v>1</v>
      </c>
      <c r="DH81" s="22">
        <f t="shared" si="159"/>
        <v>1</v>
      </c>
      <c r="DI81" s="22">
        <f t="shared" si="160"/>
        <v>1</v>
      </c>
      <c r="DJ81" s="22">
        <f t="shared" si="161"/>
        <v>0</v>
      </c>
      <c r="DK81" s="22">
        <f t="shared" si="162"/>
        <v>1</v>
      </c>
      <c r="DL81" s="22">
        <f t="shared" si="163"/>
        <v>0</v>
      </c>
      <c r="DM81" s="22">
        <f t="shared" si="164"/>
        <v>0</v>
      </c>
      <c r="DN81" s="22">
        <f t="shared" si="165"/>
        <v>0</v>
      </c>
      <c r="DO81" s="22">
        <f t="shared" si="166"/>
        <v>0</v>
      </c>
      <c r="DP81" s="22">
        <f t="shared" si="167"/>
        <v>0</v>
      </c>
      <c r="DQ81" s="22">
        <f t="shared" si="168"/>
        <v>0</v>
      </c>
      <c r="DR81" s="22">
        <f t="shared" si="42"/>
        <v>0</v>
      </c>
      <c r="DS81" s="22">
        <f t="shared" si="43"/>
        <v>0</v>
      </c>
    </row>
    <row r="82" spans="1:123" ht="15.75" thickBot="1">
      <c r="A82" s="22" t="str">
        <f>HRAC!A20</f>
        <v>HRAC</v>
      </c>
      <c r="B82" s="22">
        <f>HRAC!B20</f>
        <v>18</v>
      </c>
      <c r="C82" s="22" t="str">
        <f>HRAC!C20</f>
        <v>Thais Marchini de Oliveira Valareli</v>
      </c>
      <c r="D82" s="96" t="str">
        <f>HRAC!D20</f>
        <v>P</v>
      </c>
      <c r="E82" s="22">
        <f>HRAC!E20</f>
        <v>0</v>
      </c>
      <c r="F82" s="22">
        <f>HRAC!F20</f>
        <v>0</v>
      </c>
      <c r="G82" s="22">
        <f>HRAC!G20</f>
        <v>0</v>
      </c>
      <c r="H82" s="22">
        <f>HRAC!H20</f>
        <v>0</v>
      </c>
      <c r="I82" s="22">
        <f>HRAC!I20</f>
        <v>1</v>
      </c>
      <c r="J82" s="22">
        <f>HRAC!J20</f>
        <v>0</v>
      </c>
      <c r="K82" s="22">
        <f>HRAC!K20</f>
        <v>0</v>
      </c>
      <c r="L82" s="22">
        <f>HRAC!L20</f>
        <v>0</v>
      </c>
      <c r="M82" s="22">
        <f>HRAC!M20</f>
        <v>0</v>
      </c>
      <c r="N82" s="22">
        <f>HRAC!N20</f>
        <v>0</v>
      </c>
      <c r="O82" s="22">
        <f>HRAC!O20</f>
        <v>0</v>
      </c>
      <c r="P82" s="22">
        <f>HRAC!P20</f>
        <v>0</v>
      </c>
      <c r="Q82" s="22">
        <f>HRAC!Q20</f>
        <v>0</v>
      </c>
      <c r="R82" s="22">
        <f>HRAC!R20</f>
        <v>0</v>
      </c>
      <c r="S82" s="22">
        <f>HRAC!S20</f>
        <v>0</v>
      </c>
      <c r="T82" s="96" t="str">
        <f>HRAC!T20</f>
        <v>P</v>
      </c>
      <c r="U82" s="22">
        <f>HRAC!U20</f>
        <v>0</v>
      </c>
      <c r="V82" s="22">
        <f>HRAC!V20</f>
        <v>0</v>
      </c>
      <c r="W82" s="22">
        <f>HRAC!W20</f>
        <v>1</v>
      </c>
      <c r="X82" s="22">
        <f>HRAC!X20</f>
        <v>0</v>
      </c>
      <c r="Y82" s="22">
        <f>HRAC!Y20</f>
        <v>2</v>
      </c>
      <c r="Z82" s="22">
        <f>HRAC!Z20</f>
        <v>0</v>
      </c>
      <c r="AA82" s="22">
        <f>HRAC!AA20</f>
        <v>6</v>
      </c>
      <c r="AB82" s="22">
        <f>HRAC!AB20</f>
        <v>0</v>
      </c>
      <c r="AC82" s="22">
        <f>HRAC!AC20</f>
        <v>0</v>
      </c>
      <c r="AD82" s="22">
        <f>HRAC!AD20</f>
        <v>0</v>
      </c>
      <c r="AE82" s="22">
        <f>HRAC!AE20</f>
        <v>0</v>
      </c>
      <c r="AF82" s="22">
        <f>HRAC!AF20</f>
        <v>0</v>
      </c>
      <c r="AG82" s="22">
        <f>HRAC!AG20</f>
        <v>0</v>
      </c>
      <c r="AH82" s="22">
        <f>HRAC!AH20</f>
        <v>0</v>
      </c>
      <c r="AI82" s="22">
        <f>HRAC!AI20</f>
        <v>0</v>
      </c>
      <c r="AJ82" s="48"/>
      <c r="AK82" s="90"/>
      <c r="AL82" s="31"/>
      <c r="AM82" s="31"/>
      <c r="AN82" s="34"/>
      <c r="AO82" s="34"/>
      <c r="AP82" s="34"/>
      <c r="AQ82" s="34"/>
      <c r="AR82" s="35"/>
      <c r="AS82" s="31"/>
      <c r="AT82" s="31"/>
      <c r="AU82" s="31"/>
      <c r="AV82" s="31"/>
      <c r="AW82" s="31"/>
      <c r="AX82" s="31"/>
      <c r="AY82" s="31"/>
      <c r="AZ82" s="27">
        <f t="shared" si="110"/>
        <v>2</v>
      </c>
      <c r="BA82" s="28">
        <f t="shared" si="111"/>
        <v>0</v>
      </c>
      <c r="BB82" s="29">
        <f t="shared" si="112"/>
        <v>0</v>
      </c>
      <c r="BC82" s="29">
        <f t="shared" si="113"/>
        <v>0</v>
      </c>
      <c r="BD82" s="29">
        <f t="shared" si="114"/>
        <v>1</v>
      </c>
      <c r="BE82" s="29">
        <f t="shared" si="115"/>
        <v>1</v>
      </c>
      <c r="BF82" s="29">
        <f t="shared" si="116"/>
        <v>0</v>
      </c>
      <c r="BG82" s="29">
        <f t="shared" si="117"/>
        <v>1</v>
      </c>
      <c r="BH82" s="29">
        <f t="shared" si="118"/>
        <v>3</v>
      </c>
      <c r="BI82" s="29">
        <f t="shared" si="119"/>
        <v>0</v>
      </c>
      <c r="BJ82" s="29">
        <f t="shared" si="120"/>
        <v>6</v>
      </c>
      <c r="BK82" s="29">
        <f t="shared" si="121"/>
        <v>0</v>
      </c>
      <c r="BL82" s="29">
        <f t="shared" si="122"/>
        <v>0</v>
      </c>
      <c r="BM82" s="29">
        <f t="shared" si="123"/>
        <v>0</v>
      </c>
      <c r="BN82" s="29">
        <f t="shared" si="124"/>
        <v>0</v>
      </c>
      <c r="BO82" s="29">
        <f t="shared" si="125"/>
        <v>0</v>
      </c>
      <c r="BP82" s="29">
        <f t="shared" si="126"/>
        <v>0</v>
      </c>
      <c r="BQ82" s="29">
        <f t="shared" si="127"/>
        <v>0</v>
      </c>
      <c r="BR82" s="29">
        <f t="shared" si="128"/>
        <v>0</v>
      </c>
      <c r="BS82" s="29">
        <f t="shared" si="129"/>
        <v>0</v>
      </c>
      <c r="BT82" s="29">
        <f t="shared" si="130"/>
        <v>0</v>
      </c>
      <c r="BU82" s="30">
        <f t="shared" si="131"/>
        <v>0</v>
      </c>
      <c r="BV82" s="30">
        <f t="shared" si="132"/>
        <v>0</v>
      </c>
      <c r="BW82" s="22"/>
      <c r="BX82" s="28">
        <f t="shared" si="133"/>
        <v>120</v>
      </c>
      <c r="BY82" s="29">
        <f t="shared" si="134"/>
        <v>0</v>
      </c>
      <c r="BZ82" s="29">
        <f t="shared" si="135"/>
        <v>15</v>
      </c>
      <c r="CA82" s="29">
        <f t="shared" si="136"/>
        <v>0</v>
      </c>
      <c r="CB82" s="29">
        <f t="shared" si="137"/>
        <v>0</v>
      </c>
      <c r="CC82" s="30">
        <f t="shared" si="106"/>
        <v>135</v>
      </c>
      <c r="CD82" s="122">
        <f t="shared" si="103"/>
        <v>-11.666666666666657</v>
      </c>
      <c r="CE82" s="22" t="str">
        <f t="shared" si="107"/>
        <v>NAO</v>
      </c>
      <c r="CF82" s="122">
        <f t="shared" si="104"/>
        <v>-51.666666666666657</v>
      </c>
      <c r="CG82" s="22" t="str">
        <f t="shared" si="108"/>
        <v>NAO</v>
      </c>
      <c r="CH82" s="122">
        <f t="shared" si="105"/>
        <v>-91.666666666666657</v>
      </c>
      <c r="CI82" s="22" t="str">
        <f t="shared" si="109"/>
        <v>NAO</v>
      </c>
      <c r="CJ82" s="22"/>
      <c r="CK82" s="22">
        <f t="shared" si="138"/>
        <v>0.24094665262631854</v>
      </c>
      <c r="CL82" s="22"/>
      <c r="CM82" s="22">
        <f t="shared" si="139"/>
        <v>0</v>
      </c>
      <c r="CN82" s="22">
        <f t="shared" si="140"/>
        <v>0</v>
      </c>
      <c r="CO82" s="22">
        <f t="shared" si="141"/>
        <v>0.18587360594795541</v>
      </c>
      <c r="CP82" s="22">
        <f t="shared" si="142"/>
        <v>0</v>
      </c>
      <c r="CQ82" s="22">
        <f t="shared" si="143"/>
        <v>15</v>
      </c>
      <c r="CR82" s="22">
        <f t="shared" si="144"/>
        <v>0</v>
      </c>
      <c r="CS82" s="22">
        <f t="shared" si="145"/>
        <v>17.142857142857142</v>
      </c>
      <c r="CT82" s="22">
        <f t="shared" si="146"/>
        <v>0</v>
      </c>
      <c r="CU82" s="22">
        <f t="shared" si="147"/>
        <v>0</v>
      </c>
      <c r="CV82" s="22">
        <f t="shared" si="148"/>
        <v>0</v>
      </c>
      <c r="CW82" s="22" t="e">
        <f t="shared" si="149"/>
        <v>#DIV/0!</v>
      </c>
      <c r="CX82" s="22" t="e">
        <f t="shared" si="150"/>
        <v>#DIV/0!</v>
      </c>
      <c r="CY82" s="22">
        <f t="shared" si="151"/>
        <v>0</v>
      </c>
      <c r="CZ82" s="22">
        <f t="shared" si="152"/>
        <v>0</v>
      </c>
      <c r="DA82" s="22">
        <f t="shared" si="153"/>
        <v>0</v>
      </c>
      <c r="DB82" s="22">
        <f t="shared" si="154"/>
        <v>0</v>
      </c>
      <c r="DC82" s="22">
        <f t="shared" si="155"/>
        <v>0</v>
      </c>
      <c r="DD82" s="22"/>
      <c r="DE82" s="22">
        <f t="shared" si="156"/>
        <v>0</v>
      </c>
      <c r="DF82" s="22">
        <f t="shared" si="157"/>
        <v>0</v>
      </c>
      <c r="DG82" s="22">
        <f t="shared" si="158"/>
        <v>1</v>
      </c>
      <c r="DH82" s="22">
        <f t="shared" si="159"/>
        <v>0</v>
      </c>
      <c r="DI82" s="22">
        <f t="shared" si="160"/>
        <v>1</v>
      </c>
      <c r="DJ82" s="22">
        <f t="shared" si="161"/>
        <v>0</v>
      </c>
      <c r="DK82" s="22">
        <f t="shared" si="162"/>
        <v>1</v>
      </c>
      <c r="DL82" s="22">
        <f t="shared" si="163"/>
        <v>0</v>
      </c>
      <c r="DM82" s="22">
        <f t="shared" si="164"/>
        <v>0</v>
      </c>
      <c r="DN82" s="22">
        <f t="shared" si="165"/>
        <v>0</v>
      </c>
      <c r="DO82" s="22">
        <f t="shared" si="166"/>
        <v>0</v>
      </c>
      <c r="DP82" s="22">
        <f t="shared" si="167"/>
        <v>0</v>
      </c>
      <c r="DQ82" s="22">
        <f t="shared" si="168"/>
        <v>0</v>
      </c>
      <c r="DR82" s="22">
        <f t="shared" si="42"/>
        <v>0</v>
      </c>
      <c r="DS82" s="22">
        <f t="shared" si="43"/>
        <v>0</v>
      </c>
    </row>
    <row r="83" spans="1:123" ht="15.75" thickBot="1">
      <c r="A83" s="22" t="str">
        <f>HRAC!A21</f>
        <v>HRAC</v>
      </c>
      <c r="B83" s="22">
        <f>HRAC!B21</f>
        <v>24</v>
      </c>
      <c r="C83" s="22" t="str">
        <f>HRAC!C21</f>
        <v>José Alberto de Souza Freitas</v>
      </c>
      <c r="D83" s="96" t="str">
        <f>HRAC!D21</f>
        <v>C</v>
      </c>
      <c r="E83" s="22">
        <f>HRAC!E21</f>
        <v>0</v>
      </c>
      <c r="F83" s="22">
        <f>HRAC!F21</f>
        <v>0</v>
      </c>
      <c r="G83" s="22">
        <f>HRAC!G21</f>
        <v>0</v>
      </c>
      <c r="H83" s="22">
        <f>HRAC!H21</f>
        <v>0</v>
      </c>
      <c r="I83" s="22">
        <f>HRAC!I21</f>
        <v>0</v>
      </c>
      <c r="J83" s="22">
        <f>HRAC!J21</f>
        <v>0</v>
      </c>
      <c r="K83" s="22">
        <f>HRAC!K21</f>
        <v>0</v>
      </c>
      <c r="L83" s="22">
        <f>HRAC!L21</f>
        <v>0</v>
      </c>
      <c r="M83" s="22">
        <f>HRAC!M21</f>
        <v>0</v>
      </c>
      <c r="N83" s="22">
        <f>HRAC!N21</f>
        <v>0</v>
      </c>
      <c r="O83" s="22">
        <f>HRAC!O21</f>
        <v>0</v>
      </c>
      <c r="P83" s="22">
        <f>HRAC!P21</f>
        <v>0</v>
      </c>
      <c r="Q83" s="22">
        <f>HRAC!Q21</f>
        <v>0</v>
      </c>
      <c r="R83" s="22">
        <f>HRAC!R21</f>
        <v>0</v>
      </c>
      <c r="S83" s="22">
        <f>HRAC!S21</f>
        <v>0</v>
      </c>
      <c r="T83" s="96" t="str">
        <f>HRAC!T21</f>
        <v>P</v>
      </c>
      <c r="U83" s="22">
        <f>HRAC!U21</f>
        <v>0</v>
      </c>
      <c r="V83" s="22">
        <f>HRAC!V21</f>
        <v>0</v>
      </c>
      <c r="W83" s="22">
        <f>HRAC!W21</f>
        <v>2</v>
      </c>
      <c r="X83" s="22">
        <f>HRAC!X21</f>
        <v>0</v>
      </c>
      <c r="Y83" s="22">
        <f>HRAC!Y21</f>
        <v>0</v>
      </c>
      <c r="Z83" s="22">
        <f>HRAC!Z21</f>
        <v>0</v>
      </c>
      <c r="AA83" s="22">
        <f>HRAC!AA21</f>
        <v>0</v>
      </c>
      <c r="AB83" s="22">
        <f>HRAC!AB21</f>
        <v>0</v>
      </c>
      <c r="AC83" s="22">
        <f>HRAC!AC21</f>
        <v>0</v>
      </c>
      <c r="AD83" s="22">
        <f>HRAC!AD21</f>
        <v>0</v>
      </c>
      <c r="AE83" s="22">
        <f>HRAC!AE21</f>
        <v>0</v>
      </c>
      <c r="AF83" s="22">
        <f>HRAC!AF21</f>
        <v>0</v>
      </c>
      <c r="AG83" s="22">
        <f>HRAC!AG21</f>
        <v>1</v>
      </c>
      <c r="AH83" s="22">
        <f>HRAC!AH21</f>
        <v>0</v>
      </c>
      <c r="AI83" s="22">
        <f>HRAC!AI21</f>
        <v>0</v>
      </c>
      <c r="AJ83" s="84"/>
      <c r="AK83" s="90"/>
      <c r="AL83" s="31"/>
      <c r="AM83" s="31"/>
      <c r="AN83" s="34"/>
      <c r="AO83" s="34"/>
      <c r="AP83" s="34"/>
      <c r="AQ83" s="34"/>
      <c r="AR83" s="35"/>
      <c r="AS83" s="31"/>
      <c r="AT83" s="31"/>
      <c r="AU83" s="31"/>
      <c r="AV83" s="31"/>
      <c r="AW83" s="31"/>
      <c r="AX83" s="31"/>
      <c r="AY83" s="31"/>
      <c r="AZ83" s="27">
        <f t="shared" si="110"/>
        <v>1</v>
      </c>
      <c r="BA83" s="28">
        <f t="shared" si="111"/>
        <v>0</v>
      </c>
      <c r="BB83" s="29">
        <f t="shared" si="112"/>
        <v>0</v>
      </c>
      <c r="BC83" s="29">
        <f t="shared" si="113"/>
        <v>0</v>
      </c>
      <c r="BD83" s="29">
        <f t="shared" si="114"/>
        <v>2</v>
      </c>
      <c r="BE83" s="29">
        <f t="shared" si="115"/>
        <v>2</v>
      </c>
      <c r="BF83" s="29">
        <f t="shared" si="116"/>
        <v>0</v>
      </c>
      <c r="BG83" s="29">
        <f t="shared" si="117"/>
        <v>2</v>
      </c>
      <c r="BH83" s="29">
        <f t="shared" si="118"/>
        <v>0</v>
      </c>
      <c r="BI83" s="29">
        <f t="shared" si="119"/>
        <v>0</v>
      </c>
      <c r="BJ83" s="29">
        <f t="shared" si="120"/>
        <v>0</v>
      </c>
      <c r="BK83" s="29">
        <f t="shared" si="121"/>
        <v>0</v>
      </c>
      <c r="BL83" s="29">
        <f t="shared" si="122"/>
        <v>0</v>
      </c>
      <c r="BM83" s="29">
        <f t="shared" si="123"/>
        <v>0</v>
      </c>
      <c r="BN83" s="29">
        <f t="shared" si="124"/>
        <v>0</v>
      </c>
      <c r="BO83" s="29">
        <f t="shared" si="125"/>
        <v>0</v>
      </c>
      <c r="BP83" s="29">
        <f t="shared" si="126"/>
        <v>0</v>
      </c>
      <c r="BQ83" s="29">
        <f t="shared" si="127"/>
        <v>0</v>
      </c>
      <c r="BR83" s="29">
        <f t="shared" si="128"/>
        <v>1</v>
      </c>
      <c r="BS83" s="29">
        <f t="shared" si="129"/>
        <v>1</v>
      </c>
      <c r="BT83" s="29">
        <f t="shared" si="130"/>
        <v>0</v>
      </c>
      <c r="BU83" s="30">
        <f t="shared" si="131"/>
        <v>0</v>
      </c>
      <c r="BV83" s="30">
        <f t="shared" si="132"/>
        <v>0</v>
      </c>
      <c r="BW83" s="22"/>
      <c r="BX83" s="28">
        <f t="shared" si="133"/>
        <v>120</v>
      </c>
      <c r="BY83" s="29">
        <f t="shared" si="134"/>
        <v>0</v>
      </c>
      <c r="BZ83" s="29">
        <f t="shared" si="135"/>
        <v>0</v>
      </c>
      <c r="CA83" s="29">
        <f t="shared" si="136"/>
        <v>0</v>
      </c>
      <c r="CB83" s="29">
        <f t="shared" si="137"/>
        <v>50</v>
      </c>
      <c r="CC83" s="30">
        <f t="shared" si="106"/>
        <v>170</v>
      </c>
      <c r="CD83" s="122">
        <f t="shared" si="103"/>
        <v>96.666666666666671</v>
      </c>
      <c r="CE83" s="22">
        <f t="shared" si="107"/>
        <v>3</v>
      </c>
      <c r="CF83" s="122">
        <f t="shared" si="104"/>
        <v>76.666666666666671</v>
      </c>
      <c r="CG83" s="22">
        <f t="shared" si="108"/>
        <v>4</v>
      </c>
      <c r="CH83" s="122">
        <f t="shared" si="105"/>
        <v>56.666666666666671</v>
      </c>
      <c r="CI83" s="22">
        <f t="shared" si="109"/>
        <v>5</v>
      </c>
      <c r="CJ83" s="22"/>
      <c r="CK83" s="22">
        <f t="shared" si="138"/>
        <v>0.30341430330721592</v>
      </c>
      <c r="CL83" s="22"/>
      <c r="CM83" s="22">
        <f t="shared" si="139"/>
        <v>0</v>
      </c>
      <c r="CN83" s="22">
        <f t="shared" si="140"/>
        <v>0</v>
      </c>
      <c r="CO83" s="22">
        <f t="shared" si="141"/>
        <v>0.37174721189591081</v>
      </c>
      <c r="CP83" s="22">
        <f t="shared" si="142"/>
        <v>0</v>
      </c>
      <c r="CQ83" s="22">
        <f t="shared" si="143"/>
        <v>0</v>
      </c>
      <c r="CR83" s="22">
        <f t="shared" si="144"/>
        <v>0</v>
      </c>
      <c r="CS83" s="22">
        <f t="shared" si="145"/>
        <v>0</v>
      </c>
      <c r="CT83" s="22">
        <f t="shared" si="146"/>
        <v>0</v>
      </c>
      <c r="CU83" s="22">
        <f t="shared" si="147"/>
        <v>0</v>
      </c>
      <c r="CV83" s="22">
        <f t="shared" si="148"/>
        <v>0</v>
      </c>
      <c r="CW83" s="22" t="e">
        <f t="shared" si="149"/>
        <v>#DIV/0!</v>
      </c>
      <c r="CX83" s="22" t="e">
        <f t="shared" si="150"/>
        <v>#DIV/0!</v>
      </c>
      <c r="CY83" s="22">
        <f t="shared" si="151"/>
        <v>0</v>
      </c>
      <c r="CZ83" s="22">
        <f t="shared" si="152"/>
        <v>4</v>
      </c>
      <c r="DA83" s="22">
        <f t="shared" si="153"/>
        <v>0</v>
      </c>
      <c r="DB83" s="22">
        <f t="shared" si="154"/>
        <v>0</v>
      </c>
      <c r="DC83" s="22">
        <f t="shared" si="155"/>
        <v>0</v>
      </c>
      <c r="DD83" s="22"/>
      <c r="DE83" s="22">
        <f t="shared" si="156"/>
        <v>0</v>
      </c>
      <c r="DF83" s="22">
        <f t="shared" si="157"/>
        <v>0</v>
      </c>
      <c r="DG83" s="22">
        <f t="shared" si="158"/>
        <v>1</v>
      </c>
      <c r="DH83" s="22">
        <f t="shared" si="159"/>
        <v>0</v>
      </c>
      <c r="DI83" s="22">
        <f t="shared" si="160"/>
        <v>0</v>
      </c>
      <c r="DJ83" s="22">
        <f t="shared" si="161"/>
        <v>0</v>
      </c>
      <c r="DK83" s="22">
        <f t="shared" si="162"/>
        <v>0</v>
      </c>
      <c r="DL83" s="22">
        <f t="shared" si="163"/>
        <v>0</v>
      </c>
      <c r="DM83" s="22">
        <f t="shared" si="164"/>
        <v>0</v>
      </c>
      <c r="DN83" s="22">
        <f t="shared" si="165"/>
        <v>0</v>
      </c>
      <c r="DO83" s="22">
        <f t="shared" si="166"/>
        <v>0</v>
      </c>
      <c r="DP83" s="22">
        <f t="shared" si="167"/>
        <v>0</v>
      </c>
      <c r="DQ83" s="22">
        <f t="shared" si="168"/>
        <v>1</v>
      </c>
      <c r="DR83" s="22">
        <f t="shared" si="42"/>
        <v>0</v>
      </c>
      <c r="DS83" s="22">
        <f t="shared" si="43"/>
        <v>0</v>
      </c>
    </row>
    <row r="84" spans="1:123" ht="15.75" thickBot="1">
      <c r="A84" s="22" t="str">
        <f>HRAC!A22</f>
        <v>HRAC</v>
      </c>
      <c r="B84" s="22">
        <f>HRAC!B22</f>
        <v>19</v>
      </c>
      <c r="C84" s="22" t="str">
        <f>HRAC!C22</f>
        <v>Adriano Yacubian Fernandes</v>
      </c>
      <c r="D84" s="96" t="str">
        <f>HRAC!D22</f>
        <v>C</v>
      </c>
      <c r="E84" s="22">
        <f>HRAC!E22</f>
        <v>0</v>
      </c>
      <c r="F84" s="22">
        <f>HRAC!F22</f>
        <v>0</v>
      </c>
      <c r="G84" s="22">
        <f>HRAC!G22</f>
        <v>0</v>
      </c>
      <c r="H84" s="22">
        <f>HRAC!H22</f>
        <v>0</v>
      </c>
      <c r="I84" s="22">
        <f>HRAC!I22</f>
        <v>0</v>
      </c>
      <c r="J84" s="22">
        <f>HRAC!J22</f>
        <v>0</v>
      </c>
      <c r="K84" s="22">
        <f>HRAC!K22</f>
        <v>0</v>
      </c>
      <c r="L84" s="22">
        <f>HRAC!L22</f>
        <v>0</v>
      </c>
      <c r="M84" s="22">
        <f>HRAC!M22</f>
        <v>0</v>
      </c>
      <c r="N84" s="22">
        <f>HRAC!N22</f>
        <v>0</v>
      </c>
      <c r="O84" s="22">
        <f>HRAC!O22</f>
        <v>0</v>
      </c>
      <c r="P84" s="22">
        <f>HRAC!P22</f>
        <v>0</v>
      </c>
      <c r="Q84" s="22">
        <f>HRAC!Q22</f>
        <v>0</v>
      </c>
      <c r="R84" s="22">
        <f>HRAC!R22</f>
        <v>0</v>
      </c>
      <c r="S84" s="22">
        <f>HRAC!S22</f>
        <v>0</v>
      </c>
      <c r="T84" s="96" t="str">
        <f>HRAC!T22</f>
        <v>C</v>
      </c>
      <c r="U84" s="22">
        <f>HRAC!U22</f>
        <v>0</v>
      </c>
      <c r="V84" s="22">
        <f>HRAC!V22</f>
        <v>0</v>
      </c>
      <c r="W84" s="22">
        <f>HRAC!W22</f>
        <v>0</v>
      </c>
      <c r="X84" s="22">
        <f>HRAC!X22</f>
        <v>0</v>
      </c>
      <c r="Y84" s="22">
        <f>HRAC!Y22</f>
        <v>0</v>
      </c>
      <c r="Z84" s="22">
        <f>HRAC!Z22</f>
        <v>0</v>
      </c>
      <c r="AA84" s="22">
        <f>HRAC!AA22</f>
        <v>0</v>
      </c>
      <c r="AB84" s="22">
        <f>HRAC!AB22</f>
        <v>0</v>
      </c>
      <c r="AC84" s="22">
        <f>HRAC!AC22</f>
        <v>0</v>
      </c>
      <c r="AD84" s="22">
        <f>HRAC!AD22</f>
        <v>0</v>
      </c>
      <c r="AE84" s="22">
        <f>HRAC!AE22</f>
        <v>0</v>
      </c>
      <c r="AF84" s="22">
        <f>HRAC!AF22</f>
        <v>0</v>
      </c>
      <c r="AG84" s="22">
        <f>HRAC!AG22</f>
        <v>0</v>
      </c>
      <c r="AH84" s="22">
        <f>HRAC!AH22</f>
        <v>0</v>
      </c>
      <c r="AI84" s="22">
        <f>HRAC!AI22</f>
        <v>0</v>
      </c>
      <c r="AJ84" s="48"/>
      <c r="AK84" s="90"/>
      <c r="AL84" s="31"/>
      <c r="AM84" s="31"/>
      <c r="AN84" s="34"/>
      <c r="AO84" s="34"/>
      <c r="AP84" s="34"/>
      <c r="AQ84" s="34"/>
      <c r="AR84" s="35"/>
      <c r="AS84" s="31"/>
      <c r="AT84" s="31"/>
      <c r="AU84" s="31"/>
      <c r="AV84" s="31"/>
      <c r="AW84" s="31"/>
      <c r="AX84" s="31"/>
      <c r="AY84" s="31"/>
      <c r="AZ84" s="27">
        <f t="shared" si="110"/>
        <v>0</v>
      </c>
      <c r="BA84" s="28">
        <f t="shared" si="111"/>
        <v>0</v>
      </c>
      <c r="BB84" s="29">
        <f t="shared" si="112"/>
        <v>0</v>
      </c>
      <c r="BC84" s="29">
        <f t="shared" si="113"/>
        <v>0</v>
      </c>
      <c r="BD84" s="29">
        <f t="shared" si="114"/>
        <v>0</v>
      </c>
      <c r="BE84" s="29">
        <f t="shared" si="115"/>
        <v>0</v>
      </c>
      <c r="BF84" s="29">
        <f t="shared" si="116"/>
        <v>0</v>
      </c>
      <c r="BG84" s="29">
        <f t="shared" si="117"/>
        <v>0</v>
      </c>
      <c r="BH84" s="29">
        <f t="shared" si="118"/>
        <v>0</v>
      </c>
      <c r="BI84" s="29">
        <f t="shared" si="119"/>
        <v>0</v>
      </c>
      <c r="BJ84" s="29">
        <f t="shared" si="120"/>
        <v>0</v>
      </c>
      <c r="BK84" s="29">
        <f t="shared" si="121"/>
        <v>0</v>
      </c>
      <c r="BL84" s="29">
        <f t="shared" si="122"/>
        <v>0</v>
      </c>
      <c r="BM84" s="29">
        <f t="shared" si="123"/>
        <v>0</v>
      </c>
      <c r="BN84" s="29">
        <f t="shared" si="124"/>
        <v>0</v>
      </c>
      <c r="BO84" s="29">
        <f t="shared" si="125"/>
        <v>0</v>
      </c>
      <c r="BP84" s="29">
        <f t="shared" si="126"/>
        <v>0</v>
      </c>
      <c r="BQ84" s="29">
        <f t="shared" si="127"/>
        <v>0</v>
      </c>
      <c r="BR84" s="29">
        <f t="shared" si="128"/>
        <v>0</v>
      </c>
      <c r="BS84" s="29">
        <f t="shared" si="129"/>
        <v>0</v>
      </c>
      <c r="BT84" s="29">
        <f t="shared" si="130"/>
        <v>0</v>
      </c>
      <c r="BU84" s="30">
        <f t="shared" si="131"/>
        <v>0</v>
      </c>
      <c r="BV84" s="30">
        <f t="shared" si="132"/>
        <v>0</v>
      </c>
      <c r="BW84" s="22"/>
      <c r="BX84" s="28">
        <f t="shared" si="133"/>
        <v>0</v>
      </c>
      <c r="BY84" s="29">
        <f t="shared" si="134"/>
        <v>0</v>
      </c>
      <c r="BZ84" s="29">
        <f t="shared" si="135"/>
        <v>0</v>
      </c>
      <c r="CA84" s="29">
        <f t="shared" si="136"/>
        <v>0</v>
      </c>
      <c r="CB84" s="29">
        <f t="shared" si="137"/>
        <v>0</v>
      </c>
      <c r="CC84" s="30" t="str">
        <f t="shared" si="106"/>
        <v/>
      </c>
      <c r="CD84" s="122" t="e">
        <f t="shared" si="103"/>
        <v>#VALUE!</v>
      </c>
      <c r="CE84" s="22" t="str">
        <f t="shared" si="107"/>
        <v xml:space="preserve"> </v>
      </c>
      <c r="CF84" s="122" t="e">
        <f t="shared" si="104"/>
        <v>#VALUE!</v>
      </c>
      <c r="CG84" s="22" t="str">
        <f t="shared" si="108"/>
        <v xml:space="preserve"> </v>
      </c>
      <c r="CH84" s="122" t="e">
        <f t="shared" si="105"/>
        <v>#VALUE!</v>
      </c>
      <c r="CI84" s="22" t="str">
        <f t="shared" si="109"/>
        <v xml:space="preserve"> </v>
      </c>
      <c r="CJ84" s="22"/>
      <c r="CK84" s="22" t="e">
        <f t="shared" si="138"/>
        <v>#VALUE!</v>
      </c>
      <c r="CL84" s="22"/>
      <c r="CM84" s="22">
        <f t="shared" si="139"/>
        <v>0</v>
      </c>
      <c r="CN84" s="22">
        <f t="shared" si="140"/>
        <v>0</v>
      </c>
      <c r="CO84" s="22">
        <f t="shared" si="141"/>
        <v>0</v>
      </c>
      <c r="CP84" s="22">
        <f t="shared" si="142"/>
        <v>0</v>
      </c>
      <c r="CQ84" s="22">
        <f t="shared" si="143"/>
        <v>0</v>
      </c>
      <c r="CR84" s="22">
        <f t="shared" si="144"/>
        <v>0</v>
      </c>
      <c r="CS84" s="22">
        <f t="shared" si="145"/>
        <v>0</v>
      </c>
      <c r="CT84" s="22">
        <f t="shared" si="146"/>
        <v>0</v>
      </c>
      <c r="CU84" s="22">
        <f t="shared" si="147"/>
        <v>0</v>
      </c>
      <c r="CV84" s="22">
        <f t="shared" si="148"/>
        <v>0</v>
      </c>
      <c r="CW84" s="22" t="e">
        <f t="shared" si="149"/>
        <v>#DIV/0!</v>
      </c>
      <c r="CX84" s="22" t="e">
        <f t="shared" si="150"/>
        <v>#DIV/0!</v>
      </c>
      <c r="CY84" s="22">
        <f t="shared" si="151"/>
        <v>0</v>
      </c>
      <c r="CZ84" s="22">
        <f t="shared" si="152"/>
        <v>0</v>
      </c>
      <c r="DA84" s="22">
        <f t="shared" si="153"/>
        <v>0</v>
      </c>
      <c r="DB84" s="22">
        <f t="shared" si="154"/>
        <v>0</v>
      </c>
      <c r="DC84" s="22">
        <f t="shared" si="155"/>
        <v>0</v>
      </c>
      <c r="DD84" s="22"/>
      <c r="DE84" s="22">
        <f t="shared" si="156"/>
        <v>0</v>
      </c>
      <c r="DF84" s="22">
        <f t="shared" si="157"/>
        <v>0</v>
      </c>
      <c r="DG84" s="22">
        <f t="shared" si="158"/>
        <v>0</v>
      </c>
      <c r="DH84" s="22">
        <f t="shared" si="159"/>
        <v>0</v>
      </c>
      <c r="DI84" s="22">
        <f t="shared" si="160"/>
        <v>0</v>
      </c>
      <c r="DJ84" s="22">
        <f t="shared" si="161"/>
        <v>0</v>
      </c>
      <c r="DK84" s="22">
        <f t="shared" si="162"/>
        <v>0</v>
      </c>
      <c r="DL84" s="22">
        <f t="shared" si="163"/>
        <v>0</v>
      </c>
      <c r="DM84" s="22">
        <f t="shared" si="164"/>
        <v>0</v>
      </c>
      <c r="DN84" s="22">
        <f t="shared" si="165"/>
        <v>0</v>
      </c>
      <c r="DO84" s="22">
        <f t="shared" si="166"/>
        <v>0</v>
      </c>
      <c r="DP84" s="22">
        <f t="shared" si="167"/>
        <v>0</v>
      </c>
      <c r="DQ84" s="22">
        <f t="shared" si="168"/>
        <v>0</v>
      </c>
      <c r="DR84" s="22">
        <f t="shared" si="42"/>
        <v>0</v>
      </c>
      <c r="DS84" s="22">
        <f t="shared" si="43"/>
        <v>0</v>
      </c>
    </row>
    <row r="85" spans="1:123" ht="15.75" thickBot="1">
      <c r="A85" s="22" t="str">
        <f>HRAC!A23</f>
        <v>HRAC</v>
      </c>
      <c r="B85" s="22">
        <f>HRAC!B23</f>
        <v>20</v>
      </c>
      <c r="C85" s="22" t="str">
        <f>HRAC!C23</f>
        <v>Alceu Sergio Trindade Junior</v>
      </c>
      <c r="D85" s="96" t="str">
        <f>HRAC!D23</f>
        <v>C</v>
      </c>
      <c r="E85" s="22">
        <f>HRAC!E23</f>
        <v>0</v>
      </c>
      <c r="F85" s="22">
        <f>HRAC!F23</f>
        <v>0</v>
      </c>
      <c r="G85" s="22">
        <f>HRAC!G23</f>
        <v>0</v>
      </c>
      <c r="H85" s="22">
        <f>HRAC!H23</f>
        <v>0</v>
      </c>
      <c r="I85" s="22">
        <f>HRAC!I23</f>
        <v>0</v>
      </c>
      <c r="J85" s="22">
        <f>HRAC!J23</f>
        <v>0</v>
      </c>
      <c r="K85" s="22">
        <f>HRAC!K23</f>
        <v>0</v>
      </c>
      <c r="L85" s="22">
        <f>HRAC!L23</f>
        <v>0</v>
      </c>
      <c r="M85" s="22">
        <f>HRAC!M23</f>
        <v>0</v>
      </c>
      <c r="N85" s="22">
        <f>HRAC!N23</f>
        <v>0</v>
      </c>
      <c r="O85" s="22">
        <f>HRAC!O23</f>
        <v>0</v>
      </c>
      <c r="P85" s="22">
        <f>HRAC!P23</f>
        <v>0</v>
      </c>
      <c r="Q85" s="22">
        <f>HRAC!Q23</f>
        <v>0</v>
      </c>
      <c r="R85" s="22">
        <f>HRAC!R23</f>
        <v>0</v>
      </c>
      <c r="S85" s="22">
        <f>HRAC!S23</f>
        <v>0</v>
      </c>
      <c r="T85" s="96" t="str">
        <f>HRAC!T23</f>
        <v>C</v>
      </c>
      <c r="U85" s="22">
        <f>HRAC!U23</f>
        <v>0</v>
      </c>
      <c r="V85" s="22">
        <f>HRAC!V23</f>
        <v>0</v>
      </c>
      <c r="W85" s="22">
        <f>HRAC!W23</f>
        <v>0</v>
      </c>
      <c r="X85" s="22">
        <f>HRAC!X23</f>
        <v>0</v>
      </c>
      <c r="Y85" s="22">
        <f>HRAC!Y23</f>
        <v>0</v>
      </c>
      <c r="Z85" s="22">
        <f>HRAC!Z23</f>
        <v>0</v>
      </c>
      <c r="AA85" s="22">
        <f>HRAC!AA23</f>
        <v>0</v>
      </c>
      <c r="AB85" s="22">
        <f>HRAC!AB23</f>
        <v>0</v>
      </c>
      <c r="AC85" s="22">
        <f>HRAC!AC23</f>
        <v>0</v>
      </c>
      <c r="AD85" s="22">
        <f>HRAC!AD23</f>
        <v>0</v>
      </c>
      <c r="AE85" s="22">
        <f>HRAC!AE23</f>
        <v>0</v>
      </c>
      <c r="AF85" s="22">
        <f>HRAC!AF23</f>
        <v>0</v>
      </c>
      <c r="AG85" s="22">
        <f>HRAC!AG23</f>
        <v>0</v>
      </c>
      <c r="AH85" s="22">
        <f>HRAC!AH23</f>
        <v>0</v>
      </c>
      <c r="AI85" s="22">
        <f>HRAC!AI23</f>
        <v>0</v>
      </c>
      <c r="AJ85" s="48"/>
      <c r="AK85" s="90"/>
      <c r="AL85" s="31"/>
      <c r="AM85" s="31"/>
      <c r="AN85" s="34"/>
      <c r="AO85" s="34"/>
      <c r="AP85" s="34"/>
      <c r="AQ85" s="34"/>
      <c r="AR85" s="35"/>
      <c r="AS85" s="31"/>
      <c r="AT85" s="31"/>
      <c r="AU85" s="31"/>
      <c r="AV85" s="31"/>
      <c r="AW85" s="31"/>
      <c r="AX85" s="31"/>
      <c r="AY85" s="31"/>
      <c r="AZ85" s="27">
        <f t="shared" si="110"/>
        <v>0</v>
      </c>
      <c r="BA85" s="28">
        <f t="shared" si="111"/>
        <v>0</v>
      </c>
      <c r="BB85" s="29">
        <f t="shared" si="112"/>
        <v>0</v>
      </c>
      <c r="BC85" s="29">
        <f t="shared" si="113"/>
        <v>0</v>
      </c>
      <c r="BD85" s="29">
        <f t="shared" si="114"/>
        <v>0</v>
      </c>
      <c r="BE85" s="29">
        <f t="shared" si="115"/>
        <v>0</v>
      </c>
      <c r="BF85" s="29">
        <f t="shared" si="116"/>
        <v>0</v>
      </c>
      <c r="BG85" s="29">
        <f t="shared" si="117"/>
        <v>0</v>
      </c>
      <c r="BH85" s="29">
        <f t="shared" si="118"/>
        <v>0</v>
      </c>
      <c r="BI85" s="29">
        <f t="shared" si="119"/>
        <v>0</v>
      </c>
      <c r="BJ85" s="29">
        <f t="shared" si="120"/>
        <v>0</v>
      </c>
      <c r="BK85" s="29">
        <f t="shared" si="121"/>
        <v>0</v>
      </c>
      <c r="BL85" s="29">
        <f t="shared" si="122"/>
        <v>0</v>
      </c>
      <c r="BM85" s="29">
        <f t="shared" si="123"/>
        <v>0</v>
      </c>
      <c r="BN85" s="29">
        <f t="shared" si="124"/>
        <v>0</v>
      </c>
      <c r="BO85" s="29">
        <f t="shared" si="125"/>
        <v>0</v>
      </c>
      <c r="BP85" s="29">
        <f t="shared" si="126"/>
        <v>0</v>
      </c>
      <c r="BQ85" s="29">
        <f t="shared" si="127"/>
        <v>0</v>
      </c>
      <c r="BR85" s="29">
        <f t="shared" si="128"/>
        <v>0</v>
      </c>
      <c r="BS85" s="29">
        <f t="shared" si="129"/>
        <v>0</v>
      </c>
      <c r="BT85" s="29">
        <f t="shared" si="130"/>
        <v>0</v>
      </c>
      <c r="BU85" s="30">
        <f t="shared" si="131"/>
        <v>0</v>
      </c>
      <c r="BV85" s="30">
        <f t="shared" si="132"/>
        <v>0</v>
      </c>
      <c r="BW85" s="22"/>
      <c r="BX85" s="28">
        <f t="shared" si="133"/>
        <v>0</v>
      </c>
      <c r="BY85" s="29">
        <f t="shared" si="134"/>
        <v>0</v>
      </c>
      <c r="BZ85" s="29">
        <f t="shared" si="135"/>
        <v>0</v>
      </c>
      <c r="CA85" s="29">
        <f t="shared" si="136"/>
        <v>0</v>
      </c>
      <c r="CB85" s="29">
        <f t="shared" si="137"/>
        <v>0</v>
      </c>
      <c r="CC85" s="30" t="str">
        <f t="shared" si="106"/>
        <v/>
      </c>
      <c r="CD85" s="122" t="e">
        <f t="shared" si="103"/>
        <v>#VALUE!</v>
      </c>
      <c r="CE85" s="22" t="str">
        <f t="shared" si="107"/>
        <v xml:space="preserve"> </v>
      </c>
      <c r="CF85" s="122" t="e">
        <f t="shared" si="104"/>
        <v>#VALUE!</v>
      </c>
      <c r="CG85" s="22" t="str">
        <f t="shared" si="108"/>
        <v xml:space="preserve"> </v>
      </c>
      <c r="CH85" s="122" t="e">
        <f t="shared" si="105"/>
        <v>#VALUE!</v>
      </c>
      <c r="CI85" s="22" t="str">
        <f t="shared" si="109"/>
        <v xml:space="preserve"> </v>
      </c>
      <c r="CJ85" s="22"/>
      <c r="CK85" s="22" t="e">
        <f t="shared" si="138"/>
        <v>#VALUE!</v>
      </c>
      <c r="CL85" s="22"/>
      <c r="CM85" s="22">
        <f t="shared" si="139"/>
        <v>0</v>
      </c>
      <c r="CN85" s="22">
        <f t="shared" si="140"/>
        <v>0</v>
      </c>
      <c r="CO85" s="22">
        <f t="shared" si="141"/>
        <v>0</v>
      </c>
      <c r="CP85" s="22">
        <f t="shared" si="142"/>
        <v>0</v>
      </c>
      <c r="CQ85" s="22">
        <f t="shared" si="143"/>
        <v>0</v>
      </c>
      <c r="CR85" s="22">
        <f t="shared" si="144"/>
        <v>0</v>
      </c>
      <c r="CS85" s="22">
        <f t="shared" si="145"/>
        <v>0</v>
      </c>
      <c r="CT85" s="22">
        <f t="shared" si="146"/>
        <v>0</v>
      </c>
      <c r="CU85" s="22">
        <f t="shared" si="147"/>
        <v>0</v>
      </c>
      <c r="CV85" s="22">
        <f t="shared" si="148"/>
        <v>0</v>
      </c>
      <c r="CW85" s="22" t="e">
        <f t="shared" si="149"/>
        <v>#DIV/0!</v>
      </c>
      <c r="CX85" s="22" t="e">
        <f t="shared" si="150"/>
        <v>#DIV/0!</v>
      </c>
      <c r="CY85" s="22">
        <f t="shared" si="151"/>
        <v>0</v>
      </c>
      <c r="CZ85" s="22">
        <f t="shared" si="152"/>
        <v>0</v>
      </c>
      <c r="DA85" s="22">
        <f t="shared" si="153"/>
        <v>0</v>
      </c>
      <c r="DB85" s="22">
        <f t="shared" si="154"/>
        <v>0</v>
      </c>
      <c r="DC85" s="22">
        <f t="shared" si="155"/>
        <v>0</v>
      </c>
      <c r="DD85" s="22"/>
      <c r="DE85" s="22">
        <f t="shared" si="156"/>
        <v>0</v>
      </c>
      <c r="DF85" s="22">
        <f t="shared" si="157"/>
        <v>0</v>
      </c>
      <c r="DG85" s="22">
        <f t="shared" si="158"/>
        <v>0</v>
      </c>
      <c r="DH85" s="22">
        <f t="shared" si="159"/>
        <v>0</v>
      </c>
      <c r="DI85" s="22">
        <f t="shared" si="160"/>
        <v>0</v>
      </c>
      <c r="DJ85" s="22">
        <f t="shared" si="161"/>
        <v>0</v>
      </c>
      <c r="DK85" s="22">
        <f t="shared" si="162"/>
        <v>0</v>
      </c>
      <c r="DL85" s="22">
        <f t="shared" si="163"/>
        <v>0</v>
      </c>
      <c r="DM85" s="22">
        <f t="shared" si="164"/>
        <v>0</v>
      </c>
      <c r="DN85" s="22">
        <f t="shared" si="165"/>
        <v>0</v>
      </c>
      <c r="DO85" s="22">
        <f t="shared" si="166"/>
        <v>0</v>
      </c>
      <c r="DP85" s="22">
        <f t="shared" si="167"/>
        <v>0</v>
      </c>
      <c r="DQ85" s="22">
        <f t="shared" si="168"/>
        <v>0</v>
      </c>
      <c r="DR85" s="22">
        <f t="shared" si="42"/>
        <v>0</v>
      </c>
      <c r="DS85" s="22">
        <f t="shared" si="43"/>
        <v>0</v>
      </c>
    </row>
    <row r="86" spans="1:123" ht="15.75" thickBot="1">
      <c r="A86" s="22" t="str">
        <f>HRAC!A24</f>
        <v>HRAC</v>
      </c>
      <c r="B86" s="22">
        <f>HRAC!B24</f>
        <v>21</v>
      </c>
      <c r="C86" s="22" t="str">
        <f>HRAC!C24</f>
        <v>Cassiana Mendes Bertoncelo Fontes</v>
      </c>
      <c r="D86" s="96" t="str">
        <f>HRAC!D24</f>
        <v>C</v>
      </c>
      <c r="E86" s="22">
        <f>HRAC!E24</f>
        <v>0</v>
      </c>
      <c r="F86" s="22">
        <f>HRAC!F24</f>
        <v>0</v>
      </c>
      <c r="G86" s="22">
        <f>HRAC!G24</f>
        <v>0</v>
      </c>
      <c r="H86" s="22">
        <f>HRAC!H24</f>
        <v>0</v>
      </c>
      <c r="I86" s="22">
        <f>HRAC!I24</f>
        <v>0</v>
      </c>
      <c r="J86" s="22">
        <f>HRAC!J24</f>
        <v>0</v>
      </c>
      <c r="K86" s="22">
        <f>HRAC!K24</f>
        <v>0</v>
      </c>
      <c r="L86" s="22">
        <f>HRAC!L24</f>
        <v>0</v>
      </c>
      <c r="M86" s="22">
        <f>HRAC!M24</f>
        <v>0</v>
      </c>
      <c r="N86" s="22">
        <f>HRAC!N24</f>
        <v>0</v>
      </c>
      <c r="O86" s="22">
        <f>HRAC!O24</f>
        <v>0</v>
      </c>
      <c r="P86" s="22">
        <f>HRAC!P24</f>
        <v>0</v>
      </c>
      <c r="Q86" s="22">
        <f>HRAC!Q24</f>
        <v>0</v>
      </c>
      <c r="R86" s="22">
        <f>HRAC!R24</f>
        <v>0</v>
      </c>
      <c r="S86" s="22">
        <f>HRAC!S24</f>
        <v>0</v>
      </c>
      <c r="T86" s="96" t="str">
        <f>HRAC!T24</f>
        <v>C</v>
      </c>
      <c r="U86" s="22">
        <f>HRAC!U24</f>
        <v>0</v>
      </c>
      <c r="V86" s="22">
        <f>HRAC!V24</f>
        <v>0</v>
      </c>
      <c r="W86" s="22">
        <f>HRAC!W24</f>
        <v>0</v>
      </c>
      <c r="X86" s="22">
        <f>HRAC!X24</f>
        <v>0</v>
      </c>
      <c r="Y86" s="22">
        <f>HRAC!Y24</f>
        <v>0</v>
      </c>
      <c r="Z86" s="22">
        <f>HRAC!Z24</f>
        <v>0</v>
      </c>
      <c r="AA86" s="22">
        <f>HRAC!AA24</f>
        <v>0</v>
      </c>
      <c r="AB86" s="22">
        <f>HRAC!AB24</f>
        <v>0</v>
      </c>
      <c r="AC86" s="22">
        <f>HRAC!AC24</f>
        <v>0</v>
      </c>
      <c r="AD86" s="22">
        <f>HRAC!AD24</f>
        <v>0</v>
      </c>
      <c r="AE86" s="22">
        <f>HRAC!AE24</f>
        <v>0</v>
      </c>
      <c r="AF86" s="22">
        <f>HRAC!AF24</f>
        <v>0</v>
      </c>
      <c r="AG86" s="22">
        <f>HRAC!AG24</f>
        <v>0</v>
      </c>
      <c r="AH86" s="22">
        <f>HRAC!AH24</f>
        <v>0</v>
      </c>
      <c r="AI86" s="22">
        <f>HRAC!AI24</f>
        <v>0</v>
      </c>
      <c r="AJ86" s="48"/>
      <c r="AK86" s="90"/>
      <c r="AL86" s="31"/>
      <c r="AM86" s="31"/>
      <c r="AN86" s="34"/>
      <c r="AO86" s="34"/>
      <c r="AP86" s="34"/>
      <c r="AQ86" s="34"/>
      <c r="AR86" s="35"/>
      <c r="AS86" s="31"/>
      <c r="AT86" s="31"/>
      <c r="AU86" s="31"/>
      <c r="AV86" s="31"/>
      <c r="AW86" s="31"/>
      <c r="AX86" s="31"/>
      <c r="AY86" s="31"/>
      <c r="AZ86" s="27">
        <f t="shared" si="110"/>
        <v>0</v>
      </c>
      <c r="BA86" s="28">
        <f t="shared" si="111"/>
        <v>0</v>
      </c>
      <c r="BB86" s="29">
        <f t="shared" si="112"/>
        <v>0</v>
      </c>
      <c r="BC86" s="29">
        <f t="shared" si="113"/>
        <v>0</v>
      </c>
      <c r="BD86" s="29">
        <f t="shared" si="114"/>
        <v>0</v>
      </c>
      <c r="BE86" s="29">
        <f t="shared" si="115"/>
        <v>0</v>
      </c>
      <c r="BF86" s="29">
        <f t="shared" si="116"/>
        <v>0</v>
      </c>
      <c r="BG86" s="29">
        <f t="shared" si="117"/>
        <v>0</v>
      </c>
      <c r="BH86" s="29">
        <f t="shared" si="118"/>
        <v>0</v>
      </c>
      <c r="BI86" s="29">
        <f t="shared" si="119"/>
        <v>0</v>
      </c>
      <c r="BJ86" s="29">
        <f t="shared" si="120"/>
        <v>0</v>
      </c>
      <c r="BK86" s="29">
        <f t="shared" si="121"/>
        <v>0</v>
      </c>
      <c r="BL86" s="29">
        <f t="shared" si="122"/>
        <v>0</v>
      </c>
      <c r="BM86" s="29">
        <f t="shared" si="123"/>
        <v>0</v>
      </c>
      <c r="BN86" s="29">
        <f t="shared" si="124"/>
        <v>0</v>
      </c>
      <c r="BO86" s="29">
        <f t="shared" si="125"/>
        <v>0</v>
      </c>
      <c r="BP86" s="29">
        <f t="shared" si="126"/>
        <v>0</v>
      </c>
      <c r="BQ86" s="29">
        <f t="shared" si="127"/>
        <v>0</v>
      </c>
      <c r="BR86" s="29">
        <f t="shared" si="128"/>
        <v>0</v>
      </c>
      <c r="BS86" s="29">
        <f t="shared" si="129"/>
        <v>0</v>
      </c>
      <c r="BT86" s="29">
        <f t="shared" si="130"/>
        <v>0</v>
      </c>
      <c r="BU86" s="30">
        <f t="shared" si="131"/>
        <v>0</v>
      </c>
      <c r="BV86" s="30">
        <f t="shared" si="132"/>
        <v>0</v>
      </c>
      <c r="BW86" s="22"/>
      <c r="BX86" s="28">
        <f t="shared" si="133"/>
        <v>0</v>
      </c>
      <c r="BY86" s="29">
        <f t="shared" si="134"/>
        <v>0</v>
      </c>
      <c r="BZ86" s="29">
        <f t="shared" si="135"/>
        <v>0</v>
      </c>
      <c r="CA86" s="29">
        <f t="shared" si="136"/>
        <v>0</v>
      </c>
      <c r="CB86" s="29">
        <f t="shared" si="137"/>
        <v>0</v>
      </c>
      <c r="CC86" s="30" t="str">
        <f t="shared" si="106"/>
        <v/>
      </c>
      <c r="CD86" s="122" t="e">
        <f t="shared" si="103"/>
        <v>#VALUE!</v>
      </c>
      <c r="CE86" s="22" t="str">
        <f t="shared" si="107"/>
        <v xml:space="preserve"> </v>
      </c>
      <c r="CF86" s="122" t="e">
        <f t="shared" si="104"/>
        <v>#VALUE!</v>
      </c>
      <c r="CG86" s="22" t="str">
        <f t="shared" si="108"/>
        <v xml:space="preserve"> </v>
      </c>
      <c r="CH86" s="122" t="e">
        <f t="shared" si="105"/>
        <v>#VALUE!</v>
      </c>
      <c r="CI86" s="22" t="str">
        <f t="shared" si="109"/>
        <v xml:space="preserve"> </v>
      </c>
      <c r="CJ86" s="22"/>
      <c r="CK86" s="22" t="e">
        <f t="shared" si="138"/>
        <v>#VALUE!</v>
      </c>
      <c r="CL86" s="22"/>
      <c r="CM86" s="22">
        <f t="shared" si="139"/>
        <v>0</v>
      </c>
      <c r="CN86" s="22">
        <f t="shared" si="140"/>
        <v>0</v>
      </c>
      <c r="CO86" s="22">
        <f t="shared" si="141"/>
        <v>0</v>
      </c>
      <c r="CP86" s="22">
        <f t="shared" si="142"/>
        <v>0</v>
      </c>
      <c r="CQ86" s="22">
        <f t="shared" si="143"/>
        <v>0</v>
      </c>
      <c r="CR86" s="22">
        <f t="shared" si="144"/>
        <v>0</v>
      </c>
      <c r="CS86" s="22">
        <f t="shared" si="145"/>
        <v>0</v>
      </c>
      <c r="CT86" s="22">
        <f t="shared" si="146"/>
        <v>0</v>
      </c>
      <c r="CU86" s="22">
        <f t="shared" si="147"/>
        <v>0</v>
      </c>
      <c r="CV86" s="22">
        <f t="shared" si="148"/>
        <v>0</v>
      </c>
      <c r="CW86" s="22" t="e">
        <f t="shared" si="149"/>
        <v>#DIV/0!</v>
      </c>
      <c r="CX86" s="22" t="e">
        <f t="shared" si="150"/>
        <v>#DIV/0!</v>
      </c>
      <c r="CY86" s="22">
        <f t="shared" si="151"/>
        <v>0</v>
      </c>
      <c r="CZ86" s="22">
        <f t="shared" si="152"/>
        <v>0</v>
      </c>
      <c r="DA86" s="22">
        <f t="shared" si="153"/>
        <v>0</v>
      </c>
      <c r="DB86" s="22">
        <f t="shared" si="154"/>
        <v>0</v>
      </c>
      <c r="DC86" s="22">
        <f t="shared" si="155"/>
        <v>0</v>
      </c>
      <c r="DD86" s="22"/>
      <c r="DE86" s="22">
        <f t="shared" si="156"/>
        <v>0</v>
      </c>
      <c r="DF86" s="22">
        <f t="shared" si="157"/>
        <v>0</v>
      </c>
      <c r="DG86" s="22">
        <f t="shared" si="158"/>
        <v>0</v>
      </c>
      <c r="DH86" s="22">
        <f t="shared" si="159"/>
        <v>0</v>
      </c>
      <c r="DI86" s="22">
        <f t="shared" si="160"/>
        <v>0</v>
      </c>
      <c r="DJ86" s="22">
        <f t="shared" si="161"/>
        <v>0</v>
      </c>
      <c r="DK86" s="22">
        <f t="shared" si="162"/>
        <v>0</v>
      </c>
      <c r="DL86" s="22">
        <f t="shared" si="163"/>
        <v>0</v>
      </c>
      <c r="DM86" s="22">
        <f t="shared" si="164"/>
        <v>0</v>
      </c>
      <c r="DN86" s="22">
        <f t="shared" si="165"/>
        <v>0</v>
      </c>
      <c r="DO86" s="22">
        <f t="shared" si="166"/>
        <v>0</v>
      </c>
      <c r="DP86" s="22">
        <f t="shared" si="167"/>
        <v>0</v>
      </c>
      <c r="DQ86" s="22">
        <f t="shared" si="168"/>
        <v>0</v>
      </c>
      <c r="DR86" s="22"/>
      <c r="DS86" s="22"/>
    </row>
    <row r="87" spans="1:123" ht="15.75" thickBot="1">
      <c r="A87" s="22" t="str">
        <f>HRAC!A25</f>
        <v>HRAC</v>
      </c>
      <c r="B87" s="22">
        <f>HRAC!B25</f>
        <v>22</v>
      </c>
      <c r="C87" s="22" t="str">
        <f>HRAC!C25</f>
        <v>João Candido Fernandes</v>
      </c>
      <c r="D87" s="96" t="str">
        <f>HRAC!D25</f>
        <v>C</v>
      </c>
      <c r="E87" s="22">
        <f>HRAC!E25</f>
        <v>0</v>
      </c>
      <c r="F87" s="22">
        <f>HRAC!F25</f>
        <v>0</v>
      </c>
      <c r="G87" s="22">
        <f>HRAC!G25</f>
        <v>0</v>
      </c>
      <c r="H87" s="22">
        <f>HRAC!H25</f>
        <v>0</v>
      </c>
      <c r="I87" s="22">
        <f>HRAC!I25</f>
        <v>0</v>
      </c>
      <c r="J87" s="22">
        <f>HRAC!J25</f>
        <v>0</v>
      </c>
      <c r="K87" s="22">
        <f>HRAC!K25</f>
        <v>0</v>
      </c>
      <c r="L87" s="22">
        <f>HRAC!L25</f>
        <v>0</v>
      </c>
      <c r="M87" s="22">
        <f>HRAC!M25</f>
        <v>0</v>
      </c>
      <c r="N87" s="22">
        <f>HRAC!N25</f>
        <v>0</v>
      </c>
      <c r="O87" s="22">
        <f>HRAC!O25</f>
        <v>0</v>
      </c>
      <c r="P87" s="22">
        <f>HRAC!P25</f>
        <v>0</v>
      </c>
      <c r="Q87" s="22">
        <f>HRAC!Q25</f>
        <v>0</v>
      </c>
      <c r="R87" s="22">
        <f>HRAC!R25</f>
        <v>0</v>
      </c>
      <c r="S87" s="22">
        <f>HRAC!S25</f>
        <v>0</v>
      </c>
      <c r="T87" s="96" t="str">
        <f>HRAC!T25</f>
        <v>C</v>
      </c>
      <c r="U87" s="22">
        <f>HRAC!U25</f>
        <v>0</v>
      </c>
      <c r="V87" s="22">
        <f>HRAC!V25</f>
        <v>0</v>
      </c>
      <c r="W87" s="22">
        <f>HRAC!W25</f>
        <v>0</v>
      </c>
      <c r="X87" s="22">
        <f>HRAC!X25</f>
        <v>0</v>
      </c>
      <c r="Y87" s="22">
        <f>HRAC!Y25</f>
        <v>0</v>
      </c>
      <c r="Z87" s="22">
        <f>HRAC!Z25</f>
        <v>0</v>
      </c>
      <c r="AA87" s="22">
        <f>HRAC!AA25</f>
        <v>0</v>
      </c>
      <c r="AB87" s="22">
        <f>HRAC!AB25</f>
        <v>0</v>
      </c>
      <c r="AC87" s="22">
        <f>HRAC!AC25</f>
        <v>0</v>
      </c>
      <c r="AD87" s="22">
        <f>HRAC!AD25</f>
        <v>0</v>
      </c>
      <c r="AE87" s="22">
        <f>HRAC!AE25</f>
        <v>0</v>
      </c>
      <c r="AF87" s="22">
        <f>HRAC!AF25</f>
        <v>0</v>
      </c>
      <c r="AG87" s="22">
        <f>HRAC!AG25</f>
        <v>0</v>
      </c>
      <c r="AH87" s="22">
        <f>HRAC!AH25</f>
        <v>0</v>
      </c>
      <c r="AI87" s="22">
        <f>HRAC!AI25</f>
        <v>0</v>
      </c>
      <c r="AJ87" s="48"/>
      <c r="AK87" s="90"/>
      <c r="AL87" s="31"/>
      <c r="AM87" s="31"/>
      <c r="AN87" s="34"/>
      <c r="AO87" s="34"/>
      <c r="AP87" s="34"/>
      <c r="AQ87" s="34"/>
      <c r="AR87" s="35"/>
      <c r="AS87" s="31"/>
      <c r="AT87" s="31"/>
      <c r="AU87" s="31"/>
      <c r="AV87" s="31"/>
      <c r="AW87" s="31"/>
      <c r="AX87" s="31"/>
      <c r="AY87" s="31"/>
      <c r="AZ87" s="27">
        <f t="shared" si="110"/>
        <v>0</v>
      </c>
      <c r="BA87" s="28">
        <f t="shared" si="111"/>
        <v>0</v>
      </c>
      <c r="BB87" s="29">
        <f t="shared" si="112"/>
        <v>0</v>
      </c>
      <c r="BC87" s="29">
        <f t="shared" si="113"/>
        <v>0</v>
      </c>
      <c r="BD87" s="29">
        <f t="shared" si="114"/>
        <v>0</v>
      </c>
      <c r="BE87" s="29">
        <f t="shared" si="115"/>
        <v>0</v>
      </c>
      <c r="BF87" s="29">
        <f t="shared" si="116"/>
        <v>0</v>
      </c>
      <c r="BG87" s="29">
        <f t="shared" si="117"/>
        <v>0</v>
      </c>
      <c r="BH87" s="29">
        <f t="shared" si="118"/>
        <v>0</v>
      </c>
      <c r="BI87" s="29">
        <f t="shared" si="119"/>
        <v>0</v>
      </c>
      <c r="BJ87" s="29">
        <f t="shared" si="120"/>
        <v>0</v>
      </c>
      <c r="BK87" s="29">
        <f t="shared" si="121"/>
        <v>0</v>
      </c>
      <c r="BL87" s="29">
        <f t="shared" si="122"/>
        <v>0</v>
      </c>
      <c r="BM87" s="29">
        <f t="shared" si="123"/>
        <v>0</v>
      </c>
      <c r="BN87" s="29">
        <f t="shared" si="124"/>
        <v>0</v>
      </c>
      <c r="BO87" s="29">
        <f t="shared" si="125"/>
        <v>0</v>
      </c>
      <c r="BP87" s="29">
        <f t="shared" si="126"/>
        <v>0</v>
      </c>
      <c r="BQ87" s="29">
        <f t="shared" si="127"/>
        <v>0</v>
      </c>
      <c r="BR87" s="29">
        <f t="shared" si="128"/>
        <v>0</v>
      </c>
      <c r="BS87" s="29">
        <f t="shared" si="129"/>
        <v>0</v>
      </c>
      <c r="BT87" s="29">
        <f t="shared" si="130"/>
        <v>0</v>
      </c>
      <c r="BU87" s="30">
        <f t="shared" si="131"/>
        <v>0</v>
      </c>
      <c r="BV87" s="30">
        <f t="shared" si="132"/>
        <v>0</v>
      </c>
      <c r="BW87" s="22"/>
      <c r="BX87" s="28">
        <f t="shared" si="133"/>
        <v>0</v>
      </c>
      <c r="BY87" s="29">
        <f t="shared" si="134"/>
        <v>0</v>
      </c>
      <c r="BZ87" s="29">
        <f t="shared" si="135"/>
        <v>0</v>
      </c>
      <c r="CA87" s="29">
        <f t="shared" si="136"/>
        <v>0</v>
      </c>
      <c r="CB87" s="29">
        <f t="shared" si="137"/>
        <v>0</v>
      </c>
      <c r="CC87" s="30" t="str">
        <f t="shared" si="106"/>
        <v/>
      </c>
      <c r="CD87" s="122" t="e">
        <f t="shared" si="103"/>
        <v>#VALUE!</v>
      </c>
      <c r="CE87" s="22" t="str">
        <f t="shared" si="107"/>
        <v xml:space="preserve"> </v>
      </c>
      <c r="CF87" s="122" t="e">
        <f t="shared" si="104"/>
        <v>#VALUE!</v>
      </c>
      <c r="CG87" s="22" t="str">
        <f t="shared" si="108"/>
        <v xml:space="preserve"> </v>
      </c>
      <c r="CH87" s="122" t="e">
        <f t="shared" si="105"/>
        <v>#VALUE!</v>
      </c>
      <c r="CI87" s="22" t="str">
        <f t="shared" si="109"/>
        <v xml:space="preserve"> </v>
      </c>
      <c r="CJ87" s="22"/>
      <c r="CK87" s="22" t="e">
        <f t="shared" si="138"/>
        <v>#VALUE!</v>
      </c>
      <c r="CL87" s="22"/>
      <c r="CM87" s="22">
        <f t="shared" si="139"/>
        <v>0</v>
      </c>
      <c r="CN87" s="22">
        <f t="shared" si="140"/>
        <v>0</v>
      </c>
      <c r="CO87" s="22">
        <f t="shared" si="141"/>
        <v>0</v>
      </c>
      <c r="CP87" s="22">
        <f t="shared" si="142"/>
        <v>0</v>
      </c>
      <c r="CQ87" s="22">
        <f t="shared" si="143"/>
        <v>0</v>
      </c>
      <c r="CR87" s="22">
        <f t="shared" si="144"/>
        <v>0</v>
      </c>
      <c r="CS87" s="22">
        <f t="shared" si="145"/>
        <v>0</v>
      </c>
      <c r="CT87" s="22">
        <f t="shared" si="146"/>
        <v>0</v>
      </c>
      <c r="CU87" s="22">
        <f t="shared" si="147"/>
        <v>0</v>
      </c>
      <c r="CV87" s="22">
        <f t="shared" si="148"/>
        <v>0</v>
      </c>
      <c r="CW87" s="22" t="e">
        <f t="shared" si="149"/>
        <v>#DIV/0!</v>
      </c>
      <c r="CX87" s="22" t="e">
        <f t="shared" si="150"/>
        <v>#DIV/0!</v>
      </c>
      <c r="CY87" s="22">
        <f t="shared" si="151"/>
        <v>0</v>
      </c>
      <c r="CZ87" s="22">
        <f t="shared" si="152"/>
        <v>0</v>
      </c>
      <c r="DA87" s="22">
        <f t="shared" si="153"/>
        <v>0</v>
      </c>
      <c r="DB87" s="22">
        <f t="shared" si="154"/>
        <v>0</v>
      </c>
      <c r="DC87" s="22">
        <f t="shared" si="155"/>
        <v>0</v>
      </c>
      <c r="DD87" s="22"/>
      <c r="DE87" s="22">
        <f t="shared" si="156"/>
        <v>0</v>
      </c>
      <c r="DF87" s="22">
        <f t="shared" si="157"/>
        <v>0</v>
      </c>
      <c r="DG87" s="22">
        <f t="shared" si="158"/>
        <v>0</v>
      </c>
      <c r="DH87" s="22">
        <f t="shared" si="159"/>
        <v>0</v>
      </c>
      <c r="DI87" s="22">
        <f t="shared" si="160"/>
        <v>0</v>
      </c>
      <c r="DJ87" s="22">
        <f t="shared" si="161"/>
        <v>0</v>
      </c>
      <c r="DK87" s="22">
        <f t="shared" si="162"/>
        <v>0</v>
      </c>
      <c r="DL87" s="22">
        <f t="shared" si="163"/>
        <v>0</v>
      </c>
      <c r="DM87" s="22">
        <f t="shared" si="164"/>
        <v>0</v>
      </c>
      <c r="DN87" s="22">
        <f t="shared" si="165"/>
        <v>0</v>
      </c>
      <c r="DO87" s="22">
        <f t="shared" si="166"/>
        <v>0</v>
      </c>
      <c r="DP87" s="22">
        <f t="shared" si="167"/>
        <v>0</v>
      </c>
      <c r="DQ87" s="22">
        <f t="shared" si="168"/>
        <v>0</v>
      </c>
      <c r="DR87" s="22"/>
      <c r="DS87" s="22"/>
    </row>
    <row r="88" spans="1:123" ht="15.75" thickBot="1">
      <c r="A88" s="22" t="str">
        <f>HRAC!A26</f>
        <v>HRAC</v>
      </c>
      <c r="B88" s="22">
        <f>HRAC!B26</f>
        <v>23</v>
      </c>
      <c r="C88" s="22" t="str">
        <f>HRAC!C26</f>
        <v>João Henrique Nogueira Pinto</v>
      </c>
      <c r="D88" s="96" t="str">
        <f>HRAC!D26</f>
        <v>C</v>
      </c>
      <c r="E88" s="22">
        <f>HRAC!E26</f>
        <v>0</v>
      </c>
      <c r="F88" s="22">
        <f>HRAC!F26</f>
        <v>0</v>
      </c>
      <c r="G88" s="22">
        <f>HRAC!G26</f>
        <v>0</v>
      </c>
      <c r="H88" s="22">
        <f>HRAC!H26</f>
        <v>0</v>
      </c>
      <c r="I88" s="22">
        <f>HRAC!I26</f>
        <v>0</v>
      </c>
      <c r="J88" s="22">
        <f>HRAC!J26</f>
        <v>0</v>
      </c>
      <c r="K88" s="22">
        <f>HRAC!K26</f>
        <v>0</v>
      </c>
      <c r="L88" s="22">
        <f>HRAC!L26</f>
        <v>0</v>
      </c>
      <c r="M88" s="22">
        <f>HRAC!M26</f>
        <v>0</v>
      </c>
      <c r="N88" s="22">
        <f>HRAC!N26</f>
        <v>0</v>
      </c>
      <c r="O88" s="22">
        <f>HRAC!O26</f>
        <v>0</v>
      </c>
      <c r="P88" s="22">
        <f>HRAC!P26</f>
        <v>0</v>
      </c>
      <c r="Q88" s="22">
        <f>HRAC!Q26</f>
        <v>0</v>
      </c>
      <c r="R88" s="22">
        <f>HRAC!R26</f>
        <v>0</v>
      </c>
      <c r="S88" s="22">
        <f>HRAC!S26</f>
        <v>0</v>
      </c>
      <c r="T88" s="96" t="str">
        <f>HRAC!T26</f>
        <v>C</v>
      </c>
      <c r="U88" s="22">
        <f>HRAC!U26</f>
        <v>0</v>
      </c>
      <c r="V88" s="22">
        <f>HRAC!V26</f>
        <v>0</v>
      </c>
      <c r="W88" s="22">
        <f>HRAC!W26</f>
        <v>0</v>
      </c>
      <c r="X88" s="22">
        <f>HRAC!X26</f>
        <v>0</v>
      </c>
      <c r="Y88" s="22">
        <f>HRAC!Y26</f>
        <v>0</v>
      </c>
      <c r="Z88" s="22">
        <f>HRAC!Z26</f>
        <v>0</v>
      </c>
      <c r="AA88" s="22">
        <f>HRAC!AA26</f>
        <v>0</v>
      </c>
      <c r="AB88" s="22">
        <f>HRAC!AB26</f>
        <v>0</v>
      </c>
      <c r="AC88" s="22">
        <f>HRAC!AC26</f>
        <v>0</v>
      </c>
      <c r="AD88" s="22">
        <f>HRAC!AD26</f>
        <v>0</v>
      </c>
      <c r="AE88" s="22">
        <f>HRAC!AE26</f>
        <v>0</v>
      </c>
      <c r="AF88" s="22">
        <f>HRAC!AF26</f>
        <v>0</v>
      </c>
      <c r="AG88" s="22">
        <f>HRAC!AG26</f>
        <v>0</v>
      </c>
      <c r="AH88" s="22">
        <f>HRAC!AH26</f>
        <v>0</v>
      </c>
      <c r="AI88" s="22">
        <f>HRAC!AI26</f>
        <v>0</v>
      </c>
      <c r="AJ88" s="48"/>
      <c r="AK88" s="90"/>
      <c r="AL88" s="31"/>
      <c r="AM88" s="31"/>
      <c r="AN88" s="34"/>
      <c r="AO88" s="34"/>
      <c r="AP88" s="34"/>
      <c r="AQ88" s="34"/>
      <c r="AR88" s="35"/>
      <c r="AS88" s="31"/>
      <c r="AT88" s="31"/>
      <c r="AU88" s="31"/>
      <c r="AV88" s="31"/>
      <c r="AW88" s="31"/>
      <c r="AX88" s="31"/>
      <c r="AY88" s="31"/>
      <c r="AZ88" s="27">
        <f t="shared" si="110"/>
        <v>0</v>
      </c>
      <c r="BA88" s="28">
        <f t="shared" si="111"/>
        <v>0</v>
      </c>
      <c r="BB88" s="29">
        <f t="shared" si="112"/>
        <v>0</v>
      </c>
      <c r="BC88" s="29">
        <f t="shared" si="113"/>
        <v>0</v>
      </c>
      <c r="BD88" s="29">
        <f t="shared" si="114"/>
        <v>0</v>
      </c>
      <c r="BE88" s="29">
        <f t="shared" si="115"/>
        <v>0</v>
      </c>
      <c r="BF88" s="29">
        <f t="shared" si="116"/>
        <v>0</v>
      </c>
      <c r="BG88" s="29">
        <f t="shared" si="117"/>
        <v>0</v>
      </c>
      <c r="BH88" s="29">
        <f t="shared" si="118"/>
        <v>0</v>
      </c>
      <c r="BI88" s="29">
        <f t="shared" si="119"/>
        <v>0</v>
      </c>
      <c r="BJ88" s="29">
        <f t="shared" si="120"/>
        <v>0</v>
      </c>
      <c r="BK88" s="29">
        <f t="shared" si="121"/>
        <v>0</v>
      </c>
      <c r="BL88" s="29">
        <f t="shared" si="122"/>
        <v>0</v>
      </c>
      <c r="BM88" s="29">
        <f t="shared" si="123"/>
        <v>0</v>
      </c>
      <c r="BN88" s="29">
        <f t="shared" si="124"/>
        <v>0</v>
      </c>
      <c r="BO88" s="29">
        <f t="shared" si="125"/>
        <v>0</v>
      </c>
      <c r="BP88" s="29">
        <f t="shared" si="126"/>
        <v>0</v>
      </c>
      <c r="BQ88" s="29">
        <f t="shared" si="127"/>
        <v>0</v>
      </c>
      <c r="BR88" s="29">
        <f t="shared" si="128"/>
        <v>0</v>
      </c>
      <c r="BS88" s="29">
        <f t="shared" si="129"/>
        <v>0</v>
      </c>
      <c r="BT88" s="29">
        <f t="shared" si="130"/>
        <v>0</v>
      </c>
      <c r="BU88" s="30">
        <f t="shared" si="131"/>
        <v>0</v>
      </c>
      <c r="BV88" s="30">
        <f t="shared" si="132"/>
        <v>0</v>
      </c>
      <c r="BW88" s="22"/>
      <c r="BX88" s="28">
        <f t="shared" si="133"/>
        <v>0</v>
      </c>
      <c r="BY88" s="29">
        <f t="shared" si="134"/>
        <v>0</v>
      </c>
      <c r="BZ88" s="29">
        <f t="shared" si="135"/>
        <v>0</v>
      </c>
      <c r="CA88" s="29">
        <f t="shared" si="136"/>
        <v>0</v>
      </c>
      <c r="CB88" s="29">
        <f t="shared" si="137"/>
        <v>0</v>
      </c>
      <c r="CC88" s="30" t="str">
        <f t="shared" si="106"/>
        <v/>
      </c>
      <c r="CD88" s="122" t="e">
        <f t="shared" si="103"/>
        <v>#VALUE!</v>
      </c>
      <c r="CE88" s="22" t="str">
        <f t="shared" si="107"/>
        <v xml:space="preserve"> </v>
      </c>
      <c r="CF88" s="122" t="e">
        <f t="shared" si="104"/>
        <v>#VALUE!</v>
      </c>
      <c r="CG88" s="22" t="str">
        <f t="shared" si="108"/>
        <v xml:space="preserve"> </v>
      </c>
      <c r="CH88" s="122" t="e">
        <f t="shared" si="105"/>
        <v>#VALUE!</v>
      </c>
      <c r="CI88" s="22" t="str">
        <f t="shared" si="109"/>
        <v xml:space="preserve"> </v>
      </c>
      <c r="CJ88" s="22"/>
      <c r="CK88" s="22" t="e">
        <f t="shared" si="138"/>
        <v>#VALUE!</v>
      </c>
      <c r="CL88" s="22"/>
      <c r="CM88" s="22">
        <f t="shared" si="139"/>
        <v>0</v>
      </c>
      <c r="CN88" s="22">
        <f t="shared" si="140"/>
        <v>0</v>
      </c>
      <c r="CO88" s="22">
        <f t="shared" si="141"/>
        <v>0</v>
      </c>
      <c r="CP88" s="22">
        <f t="shared" si="142"/>
        <v>0</v>
      </c>
      <c r="CQ88" s="22">
        <f t="shared" si="143"/>
        <v>0</v>
      </c>
      <c r="CR88" s="22">
        <f t="shared" si="144"/>
        <v>0</v>
      </c>
      <c r="CS88" s="22">
        <f t="shared" si="145"/>
        <v>0</v>
      </c>
      <c r="CT88" s="22">
        <f t="shared" si="146"/>
        <v>0</v>
      </c>
      <c r="CU88" s="22">
        <f t="shared" si="147"/>
        <v>0</v>
      </c>
      <c r="CV88" s="22">
        <f t="shared" si="148"/>
        <v>0</v>
      </c>
      <c r="CW88" s="22" t="e">
        <f t="shared" si="149"/>
        <v>#DIV/0!</v>
      </c>
      <c r="CX88" s="22" t="e">
        <f t="shared" si="150"/>
        <v>#DIV/0!</v>
      </c>
      <c r="CY88" s="22">
        <f t="shared" si="151"/>
        <v>0</v>
      </c>
      <c r="CZ88" s="22">
        <f t="shared" si="152"/>
        <v>0</v>
      </c>
      <c r="DA88" s="22">
        <f t="shared" si="153"/>
        <v>0</v>
      </c>
      <c r="DB88" s="22">
        <f t="shared" si="154"/>
        <v>0</v>
      </c>
      <c r="DC88" s="22">
        <f t="shared" si="155"/>
        <v>0</v>
      </c>
      <c r="DD88" s="22"/>
      <c r="DE88" s="22">
        <f t="shared" si="156"/>
        <v>0</v>
      </c>
      <c r="DF88" s="22">
        <f t="shared" si="157"/>
        <v>0</v>
      </c>
      <c r="DG88" s="22">
        <f t="shared" si="158"/>
        <v>0</v>
      </c>
      <c r="DH88" s="22">
        <f t="shared" si="159"/>
        <v>0</v>
      </c>
      <c r="DI88" s="22">
        <f t="shared" si="160"/>
        <v>0</v>
      </c>
      <c r="DJ88" s="22">
        <f t="shared" si="161"/>
        <v>0</v>
      </c>
      <c r="DK88" s="22">
        <f t="shared" si="162"/>
        <v>0</v>
      </c>
      <c r="DL88" s="22">
        <f t="shared" si="163"/>
        <v>0</v>
      </c>
      <c r="DM88" s="22">
        <f t="shared" si="164"/>
        <v>0</v>
      </c>
      <c r="DN88" s="22">
        <f t="shared" si="165"/>
        <v>0</v>
      </c>
      <c r="DO88" s="22">
        <f t="shared" si="166"/>
        <v>0</v>
      </c>
      <c r="DP88" s="22">
        <f t="shared" si="167"/>
        <v>0</v>
      </c>
      <c r="DQ88" s="22">
        <f t="shared" si="168"/>
        <v>0</v>
      </c>
      <c r="DR88" s="22"/>
      <c r="DS88" s="22"/>
    </row>
    <row r="89" spans="1:123" ht="15.75" thickBot="1">
      <c r="A89" s="22" t="str">
        <f>HRAC!A27</f>
        <v>HRAC</v>
      </c>
      <c r="B89" s="22">
        <f>HRAC!B27</f>
        <v>25</v>
      </c>
      <c r="C89" s="22" t="str">
        <f>HRAC!C27</f>
        <v>José Roberto Pereira Lauris</v>
      </c>
      <c r="D89" s="96" t="str">
        <f>HRAC!D27</f>
        <v>C</v>
      </c>
      <c r="E89" s="22">
        <f>HRAC!E27</f>
        <v>0</v>
      </c>
      <c r="F89" s="22">
        <f>HRAC!F27</f>
        <v>0</v>
      </c>
      <c r="G89" s="22">
        <f>HRAC!G27</f>
        <v>0</v>
      </c>
      <c r="H89" s="22">
        <f>HRAC!H27</f>
        <v>0</v>
      </c>
      <c r="I89" s="22">
        <f>HRAC!I27</f>
        <v>0</v>
      </c>
      <c r="J89" s="22">
        <f>HRAC!J27</f>
        <v>0</v>
      </c>
      <c r="K89" s="22">
        <f>HRAC!K27</f>
        <v>0</v>
      </c>
      <c r="L89" s="22">
        <f>HRAC!L27</f>
        <v>0</v>
      </c>
      <c r="M89" s="22">
        <f>HRAC!M27</f>
        <v>0</v>
      </c>
      <c r="N89" s="22">
        <f>HRAC!N27</f>
        <v>0</v>
      </c>
      <c r="O89" s="22">
        <f>HRAC!O27</f>
        <v>0</v>
      </c>
      <c r="P89" s="22">
        <f>HRAC!P27</f>
        <v>0</v>
      </c>
      <c r="Q89" s="22">
        <f>HRAC!Q27</f>
        <v>0</v>
      </c>
      <c r="R89" s="22">
        <f>HRAC!R27</f>
        <v>0</v>
      </c>
      <c r="S89" s="22">
        <f>HRAC!S27</f>
        <v>0</v>
      </c>
      <c r="T89" s="96" t="str">
        <f>HRAC!T27</f>
        <v>C</v>
      </c>
      <c r="U89" s="22">
        <f>HRAC!U27</f>
        <v>0</v>
      </c>
      <c r="V89" s="22">
        <f>HRAC!V27</f>
        <v>0</v>
      </c>
      <c r="W89" s="22">
        <f>HRAC!W27</f>
        <v>0</v>
      </c>
      <c r="X89" s="22">
        <f>HRAC!X27</f>
        <v>0</v>
      </c>
      <c r="Y89" s="22">
        <f>HRAC!Y27</f>
        <v>0</v>
      </c>
      <c r="Z89" s="22">
        <f>HRAC!Z27</f>
        <v>0</v>
      </c>
      <c r="AA89" s="22">
        <f>HRAC!AA27</f>
        <v>0</v>
      </c>
      <c r="AB89" s="22">
        <f>HRAC!AB27</f>
        <v>0</v>
      </c>
      <c r="AC89" s="22">
        <f>HRAC!AC27</f>
        <v>0</v>
      </c>
      <c r="AD89" s="22">
        <f>HRAC!AD27</f>
        <v>0</v>
      </c>
      <c r="AE89" s="22">
        <f>HRAC!AE27</f>
        <v>0</v>
      </c>
      <c r="AF89" s="22">
        <f>HRAC!AF27</f>
        <v>0</v>
      </c>
      <c r="AG89" s="22">
        <f>HRAC!AG27</f>
        <v>0</v>
      </c>
      <c r="AH89" s="22">
        <f>HRAC!AH27</f>
        <v>0</v>
      </c>
      <c r="AI89" s="22">
        <f>HRAC!AI27</f>
        <v>0</v>
      </c>
      <c r="AJ89" s="48"/>
      <c r="AK89" s="90"/>
      <c r="AL89" s="31"/>
      <c r="AM89" s="31"/>
      <c r="AN89" s="34"/>
      <c r="AO89" s="34"/>
      <c r="AP89" s="34"/>
      <c r="AQ89" s="34"/>
      <c r="AR89" s="35"/>
      <c r="AS89" s="31"/>
      <c r="AT89" s="31"/>
      <c r="AU89" s="31"/>
      <c r="AV89" s="31"/>
      <c r="AW89" s="31"/>
      <c r="AX89" s="31"/>
      <c r="AY89" s="31"/>
      <c r="AZ89" s="27">
        <f t="shared" si="110"/>
        <v>0</v>
      </c>
      <c r="BA89" s="28">
        <f t="shared" si="111"/>
        <v>0</v>
      </c>
      <c r="BB89" s="29">
        <f t="shared" si="112"/>
        <v>0</v>
      </c>
      <c r="BC89" s="29">
        <f t="shared" si="113"/>
        <v>0</v>
      </c>
      <c r="BD89" s="29">
        <f t="shared" si="114"/>
        <v>0</v>
      </c>
      <c r="BE89" s="29">
        <f t="shared" si="115"/>
        <v>0</v>
      </c>
      <c r="BF89" s="29">
        <f t="shared" si="116"/>
        <v>0</v>
      </c>
      <c r="BG89" s="29">
        <f t="shared" si="117"/>
        <v>0</v>
      </c>
      <c r="BH89" s="29">
        <f t="shared" si="118"/>
        <v>0</v>
      </c>
      <c r="BI89" s="29">
        <f t="shared" si="119"/>
        <v>0</v>
      </c>
      <c r="BJ89" s="29">
        <f t="shared" si="120"/>
        <v>0</v>
      </c>
      <c r="BK89" s="29">
        <f t="shared" si="121"/>
        <v>0</v>
      </c>
      <c r="BL89" s="29">
        <f t="shared" si="122"/>
        <v>0</v>
      </c>
      <c r="BM89" s="29">
        <f t="shared" si="123"/>
        <v>0</v>
      </c>
      <c r="BN89" s="29">
        <f t="shared" si="124"/>
        <v>0</v>
      </c>
      <c r="BO89" s="29">
        <f t="shared" si="125"/>
        <v>0</v>
      </c>
      <c r="BP89" s="29">
        <f t="shared" si="126"/>
        <v>0</v>
      </c>
      <c r="BQ89" s="29">
        <f t="shared" si="127"/>
        <v>0</v>
      </c>
      <c r="BR89" s="29">
        <f t="shared" si="128"/>
        <v>0</v>
      </c>
      <c r="BS89" s="29">
        <f t="shared" si="129"/>
        <v>0</v>
      </c>
      <c r="BT89" s="29">
        <f t="shared" si="130"/>
        <v>0</v>
      </c>
      <c r="BU89" s="30">
        <f t="shared" si="131"/>
        <v>0</v>
      </c>
      <c r="BV89" s="30">
        <f t="shared" si="132"/>
        <v>0</v>
      </c>
      <c r="BW89" s="22"/>
      <c r="BX89" s="28">
        <f t="shared" si="133"/>
        <v>0</v>
      </c>
      <c r="BY89" s="29">
        <f t="shared" si="134"/>
        <v>0</v>
      </c>
      <c r="BZ89" s="29">
        <f t="shared" si="135"/>
        <v>0</v>
      </c>
      <c r="CA89" s="29">
        <f t="shared" si="136"/>
        <v>0</v>
      </c>
      <c r="CB89" s="29">
        <f t="shared" si="137"/>
        <v>0</v>
      </c>
      <c r="CC89" s="30" t="str">
        <f t="shared" si="106"/>
        <v/>
      </c>
      <c r="CD89" s="122" t="e">
        <f t="shared" si="103"/>
        <v>#VALUE!</v>
      </c>
      <c r="CE89" s="22" t="str">
        <f t="shared" si="107"/>
        <v xml:space="preserve"> </v>
      </c>
      <c r="CF89" s="122" t="e">
        <f t="shared" si="104"/>
        <v>#VALUE!</v>
      </c>
      <c r="CG89" s="22" t="str">
        <f t="shared" si="108"/>
        <v xml:space="preserve"> </v>
      </c>
      <c r="CH89" s="122" t="e">
        <f t="shared" si="105"/>
        <v>#VALUE!</v>
      </c>
      <c r="CI89" s="22" t="str">
        <f t="shared" si="109"/>
        <v xml:space="preserve"> </v>
      </c>
      <c r="CJ89" s="22"/>
      <c r="CK89" s="22" t="e">
        <f t="shared" si="138"/>
        <v>#VALUE!</v>
      </c>
      <c r="CL89" s="22"/>
      <c r="CM89" s="22">
        <f t="shared" si="139"/>
        <v>0</v>
      </c>
      <c r="CN89" s="22">
        <f t="shared" si="140"/>
        <v>0</v>
      </c>
      <c r="CO89" s="22">
        <f t="shared" si="141"/>
        <v>0</v>
      </c>
      <c r="CP89" s="22">
        <f t="shared" si="142"/>
        <v>0</v>
      </c>
      <c r="CQ89" s="22">
        <f t="shared" si="143"/>
        <v>0</v>
      </c>
      <c r="CR89" s="22">
        <f t="shared" si="144"/>
        <v>0</v>
      </c>
      <c r="CS89" s="22">
        <f t="shared" si="145"/>
        <v>0</v>
      </c>
      <c r="CT89" s="22">
        <f t="shared" si="146"/>
        <v>0</v>
      </c>
      <c r="CU89" s="22">
        <f t="shared" si="147"/>
        <v>0</v>
      </c>
      <c r="CV89" s="22">
        <f t="shared" si="148"/>
        <v>0</v>
      </c>
      <c r="CW89" s="22" t="e">
        <f t="shared" si="149"/>
        <v>#DIV/0!</v>
      </c>
      <c r="CX89" s="22" t="e">
        <f t="shared" si="150"/>
        <v>#DIV/0!</v>
      </c>
      <c r="CY89" s="22">
        <f t="shared" si="151"/>
        <v>0</v>
      </c>
      <c r="CZ89" s="22">
        <f t="shared" si="152"/>
        <v>0</v>
      </c>
      <c r="DA89" s="22">
        <f t="shared" si="153"/>
        <v>0</v>
      </c>
      <c r="DB89" s="22">
        <f t="shared" si="154"/>
        <v>0</v>
      </c>
      <c r="DC89" s="22">
        <f t="shared" si="155"/>
        <v>0</v>
      </c>
      <c r="DD89" s="22"/>
      <c r="DE89" s="22">
        <f t="shared" si="156"/>
        <v>0</v>
      </c>
      <c r="DF89" s="22">
        <f t="shared" si="157"/>
        <v>0</v>
      </c>
      <c r="DG89" s="22">
        <f t="shared" si="158"/>
        <v>0</v>
      </c>
      <c r="DH89" s="22">
        <f t="shared" si="159"/>
        <v>0</v>
      </c>
      <c r="DI89" s="22">
        <f t="shared" si="160"/>
        <v>0</v>
      </c>
      <c r="DJ89" s="22">
        <f t="shared" si="161"/>
        <v>0</v>
      </c>
      <c r="DK89" s="22">
        <f t="shared" si="162"/>
        <v>0</v>
      </c>
      <c r="DL89" s="22">
        <f t="shared" si="163"/>
        <v>0</v>
      </c>
      <c r="DM89" s="22">
        <f t="shared" si="164"/>
        <v>0</v>
      </c>
      <c r="DN89" s="22">
        <f t="shared" si="165"/>
        <v>0</v>
      </c>
      <c r="DO89" s="22">
        <f t="shared" si="166"/>
        <v>0</v>
      </c>
      <c r="DP89" s="22">
        <f t="shared" si="167"/>
        <v>0</v>
      </c>
      <c r="DQ89" s="22">
        <f t="shared" si="168"/>
        <v>0</v>
      </c>
      <c r="DR89" s="22"/>
      <c r="DS89" s="22"/>
    </row>
    <row r="90" spans="1:123" ht="15.75" thickBot="1">
      <c r="A90" s="22" t="str">
        <f>HRAC!A28</f>
        <v>HRAC</v>
      </c>
      <c r="B90" s="22">
        <f>HRAC!B28</f>
        <v>26</v>
      </c>
      <c r="C90" s="22" t="str">
        <f>HRAC!C28</f>
        <v>Leopoldino Capelozza Filho</v>
      </c>
      <c r="D90" s="96" t="str">
        <f>HRAC!D28</f>
        <v>C</v>
      </c>
      <c r="E90" s="22">
        <f>HRAC!E28</f>
        <v>0</v>
      </c>
      <c r="F90" s="22">
        <f>HRAC!F28</f>
        <v>0</v>
      </c>
      <c r="G90" s="22">
        <f>HRAC!G28</f>
        <v>0</v>
      </c>
      <c r="H90" s="22">
        <f>HRAC!H28</f>
        <v>0</v>
      </c>
      <c r="I90" s="22">
        <f>HRAC!I28</f>
        <v>0</v>
      </c>
      <c r="J90" s="22">
        <f>HRAC!J28</f>
        <v>0</v>
      </c>
      <c r="K90" s="22">
        <f>HRAC!K28</f>
        <v>0</v>
      </c>
      <c r="L90" s="22">
        <f>HRAC!L28</f>
        <v>0</v>
      </c>
      <c r="M90" s="22">
        <f>HRAC!M28</f>
        <v>0</v>
      </c>
      <c r="N90" s="22">
        <f>HRAC!N28</f>
        <v>0</v>
      </c>
      <c r="O90" s="22">
        <f>HRAC!O28</f>
        <v>0</v>
      </c>
      <c r="P90" s="22">
        <f>HRAC!P28</f>
        <v>0</v>
      </c>
      <c r="Q90" s="22">
        <f>HRAC!Q28</f>
        <v>0</v>
      </c>
      <c r="R90" s="22">
        <f>HRAC!R28</f>
        <v>0</v>
      </c>
      <c r="S90" s="22">
        <f>HRAC!S28</f>
        <v>0</v>
      </c>
      <c r="T90" s="96" t="str">
        <f>HRAC!T28</f>
        <v>C</v>
      </c>
      <c r="U90" s="22">
        <f>HRAC!U28</f>
        <v>0</v>
      </c>
      <c r="V90" s="22">
        <f>HRAC!V28</f>
        <v>0</v>
      </c>
      <c r="W90" s="22">
        <f>HRAC!W28</f>
        <v>0</v>
      </c>
      <c r="X90" s="22">
        <f>HRAC!X28</f>
        <v>0</v>
      </c>
      <c r="Y90" s="22">
        <f>HRAC!Y28</f>
        <v>0</v>
      </c>
      <c r="Z90" s="22">
        <f>HRAC!Z28</f>
        <v>0</v>
      </c>
      <c r="AA90" s="22">
        <f>HRAC!AA28</f>
        <v>0</v>
      </c>
      <c r="AB90" s="22">
        <f>HRAC!AB28</f>
        <v>0</v>
      </c>
      <c r="AC90" s="22">
        <f>HRAC!AC28</f>
        <v>0</v>
      </c>
      <c r="AD90" s="22">
        <f>HRAC!AD28</f>
        <v>0</v>
      </c>
      <c r="AE90" s="22">
        <f>HRAC!AE28</f>
        <v>0</v>
      </c>
      <c r="AF90" s="22">
        <f>HRAC!AF28</f>
        <v>0</v>
      </c>
      <c r="AG90" s="22">
        <f>HRAC!AG28</f>
        <v>0</v>
      </c>
      <c r="AH90" s="22">
        <f>HRAC!AH28</f>
        <v>0</v>
      </c>
      <c r="AI90" s="22">
        <f>HRAC!AI28</f>
        <v>0</v>
      </c>
      <c r="AJ90" s="48"/>
      <c r="AK90" s="90"/>
      <c r="AL90" s="31"/>
      <c r="AM90" s="31"/>
      <c r="AN90" s="34"/>
      <c r="AO90" s="34"/>
      <c r="AP90" s="34"/>
      <c r="AQ90" s="34"/>
      <c r="AR90" s="35"/>
      <c r="AS90" s="31"/>
      <c r="AT90" s="31"/>
      <c r="AU90" s="31"/>
      <c r="AV90" s="31"/>
      <c r="AW90" s="31"/>
      <c r="AX90" s="31"/>
      <c r="AY90" s="31"/>
      <c r="AZ90" s="27">
        <f t="shared" si="110"/>
        <v>0</v>
      </c>
      <c r="BA90" s="28">
        <f t="shared" si="111"/>
        <v>0</v>
      </c>
      <c r="BB90" s="29">
        <f t="shared" si="112"/>
        <v>0</v>
      </c>
      <c r="BC90" s="29">
        <f t="shared" si="113"/>
        <v>0</v>
      </c>
      <c r="BD90" s="29">
        <f t="shared" si="114"/>
        <v>0</v>
      </c>
      <c r="BE90" s="29">
        <f t="shared" si="115"/>
        <v>0</v>
      </c>
      <c r="BF90" s="29">
        <f t="shared" si="116"/>
        <v>0</v>
      </c>
      <c r="BG90" s="29">
        <f t="shared" si="117"/>
        <v>0</v>
      </c>
      <c r="BH90" s="29">
        <f t="shared" si="118"/>
        <v>0</v>
      </c>
      <c r="BI90" s="29">
        <f t="shared" si="119"/>
        <v>0</v>
      </c>
      <c r="BJ90" s="29">
        <f t="shared" si="120"/>
        <v>0</v>
      </c>
      <c r="BK90" s="29">
        <f t="shared" si="121"/>
        <v>0</v>
      </c>
      <c r="BL90" s="29">
        <f t="shared" si="122"/>
        <v>0</v>
      </c>
      <c r="BM90" s="29">
        <f t="shared" si="123"/>
        <v>0</v>
      </c>
      <c r="BN90" s="29">
        <f t="shared" si="124"/>
        <v>0</v>
      </c>
      <c r="BO90" s="29">
        <f t="shared" si="125"/>
        <v>0</v>
      </c>
      <c r="BP90" s="29">
        <f t="shared" si="126"/>
        <v>0</v>
      </c>
      <c r="BQ90" s="29">
        <f t="shared" si="127"/>
        <v>0</v>
      </c>
      <c r="BR90" s="29">
        <f t="shared" si="128"/>
        <v>0</v>
      </c>
      <c r="BS90" s="29">
        <f t="shared" si="129"/>
        <v>0</v>
      </c>
      <c r="BT90" s="29">
        <f t="shared" si="130"/>
        <v>0</v>
      </c>
      <c r="BU90" s="30">
        <f t="shared" si="131"/>
        <v>0</v>
      </c>
      <c r="BV90" s="30">
        <f t="shared" si="132"/>
        <v>0</v>
      </c>
      <c r="BW90" s="22"/>
      <c r="BX90" s="28">
        <f t="shared" si="133"/>
        <v>0</v>
      </c>
      <c r="BY90" s="29">
        <f t="shared" si="134"/>
        <v>0</v>
      </c>
      <c r="BZ90" s="29">
        <f t="shared" si="135"/>
        <v>0</v>
      </c>
      <c r="CA90" s="29">
        <f t="shared" si="136"/>
        <v>0</v>
      </c>
      <c r="CB90" s="29">
        <f t="shared" si="137"/>
        <v>0</v>
      </c>
      <c r="CC90" s="30" t="str">
        <f t="shared" si="106"/>
        <v/>
      </c>
      <c r="CD90" s="122" t="e">
        <f t="shared" si="103"/>
        <v>#VALUE!</v>
      </c>
      <c r="CE90" s="22" t="str">
        <f t="shared" si="107"/>
        <v xml:space="preserve"> </v>
      </c>
      <c r="CF90" s="122" t="e">
        <f t="shared" si="104"/>
        <v>#VALUE!</v>
      </c>
      <c r="CG90" s="22" t="str">
        <f t="shared" si="108"/>
        <v xml:space="preserve"> </v>
      </c>
      <c r="CH90" s="122" t="e">
        <f t="shared" si="105"/>
        <v>#VALUE!</v>
      </c>
      <c r="CI90" s="22" t="str">
        <f t="shared" si="109"/>
        <v xml:space="preserve"> </v>
      </c>
      <c r="CJ90" s="22"/>
      <c r="CK90" s="22" t="e">
        <f t="shared" si="138"/>
        <v>#VALUE!</v>
      </c>
      <c r="CL90" s="22"/>
      <c r="CM90" s="22">
        <f t="shared" si="139"/>
        <v>0</v>
      </c>
      <c r="CN90" s="22">
        <f t="shared" si="140"/>
        <v>0</v>
      </c>
      <c r="CO90" s="22">
        <f t="shared" si="141"/>
        <v>0</v>
      </c>
      <c r="CP90" s="22">
        <f t="shared" si="142"/>
        <v>0</v>
      </c>
      <c r="CQ90" s="22">
        <f t="shared" si="143"/>
        <v>0</v>
      </c>
      <c r="CR90" s="22">
        <f t="shared" si="144"/>
        <v>0</v>
      </c>
      <c r="CS90" s="22">
        <f t="shared" si="145"/>
        <v>0</v>
      </c>
      <c r="CT90" s="22">
        <f t="shared" si="146"/>
        <v>0</v>
      </c>
      <c r="CU90" s="22">
        <f t="shared" si="147"/>
        <v>0</v>
      </c>
      <c r="CV90" s="22">
        <f t="shared" si="148"/>
        <v>0</v>
      </c>
      <c r="CW90" s="22" t="e">
        <f t="shared" si="149"/>
        <v>#DIV/0!</v>
      </c>
      <c r="CX90" s="22" t="e">
        <f t="shared" si="150"/>
        <v>#DIV/0!</v>
      </c>
      <c r="CY90" s="22">
        <f t="shared" si="151"/>
        <v>0</v>
      </c>
      <c r="CZ90" s="22">
        <f t="shared" si="152"/>
        <v>0</v>
      </c>
      <c r="DA90" s="22">
        <f t="shared" si="153"/>
        <v>0</v>
      </c>
      <c r="DB90" s="22">
        <f t="shared" si="154"/>
        <v>0</v>
      </c>
      <c r="DC90" s="22">
        <f t="shared" si="155"/>
        <v>0</v>
      </c>
      <c r="DD90" s="22"/>
      <c r="DE90" s="22">
        <f t="shared" si="156"/>
        <v>0</v>
      </c>
      <c r="DF90" s="22">
        <f t="shared" si="157"/>
        <v>0</v>
      </c>
      <c r="DG90" s="22">
        <f t="shared" si="158"/>
        <v>0</v>
      </c>
      <c r="DH90" s="22">
        <f t="shared" si="159"/>
        <v>0</v>
      </c>
      <c r="DI90" s="22">
        <f t="shared" si="160"/>
        <v>0</v>
      </c>
      <c r="DJ90" s="22">
        <f t="shared" si="161"/>
        <v>0</v>
      </c>
      <c r="DK90" s="22">
        <f t="shared" si="162"/>
        <v>0</v>
      </c>
      <c r="DL90" s="22">
        <f t="shared" si="163"/>
        <v>0</v>
      </c>
      <c r="DM90" s="22">
        <f t="shared" si="164"/>
        <v>0</v>
      </c>
      <c r="DN90" s="22">
        <f t="shared" si="165"/>
        <v>0</v>
      </c>
      <c r="DO90" s="22">
        <f t="shared" si="166"/>
        <v>0</v>
      </c>
      <c r="DP90" s="22">
        <f t="shared" si="167"/>
        <v>0</v>
      </c>
      <c r="DQ90" s="22">
        <f t="shared" si="168"/>
        <v>0</v>
      </c>
      <c r="DR90" s="22"/>
      <c r="DS90" s="22"/>
    </row>
    <row r="91" spans="1:123" ht="15.75" thickBot="1">
      <c r="A91" s="22" t="str">
        <f>HRAC!A29</f>
        <v>HRAC</v>
      </c>
      <c r="B91" s="22">
        <f>HRAC!B29</f>
        <v>27</v>
      </c>
      <c r="C91" s="22" t="str">
        <f>HRAC!C29</f>
        <v>Nancy Mizue Kokitsu Nakata</v>
      </c>
      <c r="D91" s="96" t="str">
        <f>HRAC!D29</f>
        <v>C</v>
      </c>
      <c r="E91" s="22">
        <f>HRAC!E29</f>
        <v>0</v>
      </c>
      <c r="F91" s="22">
        <f>HRAC!F29</f>
        <v>0</v>
      </c>
      <c r="G91" s="22">
        <f>HRAC!G29</f>
        <v>0</v>
      </c>
      <c r="H91" s="22">
        <f>HRAC!H29</f>
        <v>0</v>
      </c>
      <c r="I91" s="22">
        <f>HRAC!I29</f>
        <v>0</v>
      </c>
      <c r="J91" s="22">
        <f>HRAC!J29</f>
        <v>0</v>
      </c>
      <c r="K91" s="22">
        <f>HRAC!K29</f>
        <v>0</v>
      </c>
      <c r="L91" s="22">
        <f>HRAC!L29</f>
        <v>0</v>
      </c>
      <c r="M91" s="22">
        <f>HRAC!M29</f>
        <v>0</v>
      </c>
      <c r="N91" s="22">
        <f>HRAC!N29</f>
        <v>0</v>
      </c>
      <c r="O91" s="22">
        <f>HRAC!O29</f>
        <v>0</v>
      </c>
      <c r="P91" s="22">
        <f>HRAC!P29</f>
        <v>0</v>
      </c>
      <c r="Q91" s="22">
        <f>HRAC!Q29</f>
        <v>0</v>
      </c>
      <c r="R91" s="22">
        <f>HRAC!R29</f>
        <v>0</v>
      </c>
      <c r="S91" s="22">
        <f>HRAC!S29</f>
        <v>0</v>
      </c>
      <c r="T91" s="96" t="str">
        <f>HRAC!T29</f>
        <v>C</v>
      </c>
      <c r="U91" s="22">
        <f>HRAC!U29</f>
        <v>0</v>
      </c>
      <c r="V91" s="22">
        <f>HRAC!V29</f>
        <v>0</v>
      </c>
      <c r="W91" s="22">
        <f>HRAC!W29</f>
        <v>0</v>
      </c>
      <c r="X91" s="22">
        <f>HRAC!X29</f>
        <v>0</v>
      </c>
      <c r="Y91" s="22">
        <f>HRAC!Y29</f>
        <v>0</v>
      </c>
      <c r="Z91" s="22">
        <f>HRAC!Z29</f>
        <v>0</v>
      </c>
      <c r="AA91" s="22">
        <f>HRAC!AA29</f>
        <v>0</v>
      </c>
      <c r="AB91" s="22">
        <f>HRAC!AB29</f>
        <v>0</v>
      </c>
      <c r="AC91" s="22">
        <f>HRAC!AC29</f>
        <v>0</v>
      </c>
      <c r="AD91" s="22">
        <f>HRAC!AD29</f>
        <v>0</v>
      </c>
      <c r="AE91" s="22">
        <f>HRAC!AE29</f>
        <v>0</v>
      </c>
      <c r="AF91" s="22">
        <f>HRAC!AF29</f>
        <v>0</v>
      </c>
      <c r="AG91" s="22">
        <f>HRAC!AG29</f>
        <v>0</v>
      </c>
      <c r="AH91" s="22">
        <f>HRAC!AH29</f>
        <v>0</v>
      </c>
      <c r="AI91" s="22">
        <f>HRAC!AI29</f>
        <v>0</v>
      </c>
      <c r="AJ91" s="48"/>
      <c r="AK91" s="90"/>
      <c r="AL91" s="31"/>
      <c r="AM91" s="31"/>
      <c r="AN91" s="34"/>
      <c r="AO91" s="34"/>
      <c r="AP91" s="34"/>
      <c r="AQ91" s="34"/>
      <c r="AR91" s="35"/>
      <c r="AS91" s="31"/>
      <c r="AT91" s="31"/>
      <c r="AU91" s="31"/>
      <c r="AV91" s="31"/>
      <c r="AW91" s="31"/>
      <c r="AX91" s="31"/>
      <c r="AY91" s="31"/>
      <c r="AZ91" s="27">
        <f t="shared" si="110"/>
        <v>0</v>
      </c>
      <c r="BA91" s="28">
        <f t="shared" si="111"/>
        <v>0</v>
      </c>
      <c r="BB91" s="29">
        <f t="shared" si="112"/>
        <v>0</v>
      </c>
      <c r="BC91" s="29">
        <f t="shared" si="113"/>
        <v>0</v>
      </c>
      <c r="BD91" s="29">
        <f t="shared" si="114"/>
        <v>0</v>
      </c>
      <c r="BE91" s="29">
        <f t="shared" si="115"/>
        <v>0</v>
      </c>
      <c r="BF91" s="29">
        <f t="shared" si="116"/>
        <v>0</v>
      </c>
      <c r="BG91" s="29">
        <f t="shared" si="117"/>
        <v>0</v>
      </c>
      <c r="BH91" s="29">
        <f t="shared" si="118"/>
        <v>0</v>
      </c>
      <c r="BI91" s="29">
        <f t="shared" si="119"/>
        <v>0</v>
      </c>
      <c r="BJ91" s="29">
        <f t="shared" si="120"/>
        <v>0</v>
      </c>
      <c r="BK91" s="29">
        <f t="shared" si="121"/>
        <v>0</v>
      </c>
      <c r="BL91" s="29">
        <f t="shared" si="122"/>
        <v>0</v>
      </c>
      <c r="BM91" s="29">
        <f t="shared" si="123"/>
        <v>0</v>
      </c>
      <c r="BN91" s="29">
        <f t="shared" si="124"/>
        <v>0</v>
      </c>
      <c r="BO91" s="29">
        <f t="shared" si="125"/>
        <v>0</v>
      </c>
      <c r="BP91" s="29">
        <f t="shared" si="126"/>
        <v>0</v>
      </c>
      <c r="BQ91" s="29">
        <f t="shared" si="127"/>
        <v>0</v>
      </c>
      <c r="BR91" s="29">
        <f t="shared" si="128"/>
        <v>0</v>
      </c>
      <c r="BS91" s="29">
        <f t="shared" si="129"/>
        <v>0</v>
      </c>
      <c r="BT91" s="29">
        <f t="shared" si="130"/>
        <v>0</v>
      </c>
      <c r="BU91" s="30">
        <f t="shared" si="131"/>
        <v>0</v>
      </c>
      <c r="BV91" s="30">
        <f t="shared" si="132"/>
        <v>0</v>
      </c>
      <c r="BW91" s="22"/>
      <c r="BX91" s="28">
        <f t="shared" si="133"/>
        <v>0</v>
      </c>
      <c r="BY91" s="29">
        <f t="shared" si="134"/>
        <v>0</v>
      </c>
      <c r="BZ91" s="29">
        <f t="shared" si="135"/>
        <v>0</v>
      </c>
      <c r="CA91" s="29">
        <f t="shared" si="136"/>
        <v>0</v>
      </c>
      <c r="CB91" s="29">
        <f t="shared" si="137"/>
        <v>0</v>
      </c>
      <c r="CC91" s="30" t="str">
        <f t="shared" si="106"/>
        <v/>
      </c>
      <c r="CD91" s="122" t="e">
        <f t="shared" si="103"/>
        <v>#VALUE!</v>
      </c>
      <c r="CE91" s="22" t="str">
        <f t="shared" si="107"/>
        <v xml:space="preserve"> </v>
      </c>
      <c r="CF91" s="122" t="e">
        <f t="shared" si="104"/>
        <v>#VALUE!</v>
      </c>
      <c r="CG91" s="22" t="str">
        <f t="shared" si="108"/>
        <v xml:space="preserve"> </v>
      </c>
      <c r="CH91" s="122" t="e">
        <f t="shared" si="105"/>
        <v>#VALUE!</v>
      </c>
      <c r="CI91" s="22" t="str">
        <f t="shared" si="109"/>
        <v xml:space="preserve"> </v>
      </c>
      <c r="CJ91" s="22"/>
      <c r="CK91" s="22" t="e">
        <f t="shared" si="138"/>
        <v>#VALUE!</v>
      </c>
      <c r="CL91" s="22"/>
      <c r="CM91" s="22">
        <f t="shared" si="139"/>
        <v>0</v>
      </c>
      <c r="CN91" s="22">
        <f t="shared" si="140"/>
        <v>0</v>
      </c>
      <c r="CO91" s="22">
        <f t="shared" si="141"/>
        <v>0</v>
      </c>
      <c r="CP91" s="22">
        <f t="shared" si="142"/>
        <v>0</v>
      </c>
      <c r="CQ91" s="22">
        <f t="shared" si="143"/>
        <v>0</v>
      </c>
      <c r="CR91" s="22">
        <f t="shared" si="144"/>
        <v>0</v>
      </c>
      <c r="CS91" s="22">
        <f t="shared" si="145"/>
        <v>0</v>
      </c>
      <c r="CT91" s="22">
        <f t="shared" si="146"/>
        <v>0</v>
      </c>
      <c r="CU91" s="22">
        <f t="shared" si="147"/>
        <v>0</v>
      </c>
      <c r="CV91" s="22">
        <f t="shared" si="148"/>
        <v>0</v>
      </c>
      <c r="CW91" s="22" t="e">
        <f t="shared" si="149"/>
        <v>#DIV/0!</v>
      </c>
      <c r="CX91" s="22" t="e">
        <f t="shared" si="150"/>
        <v>#DIV/0!</v>
      </c>
      <c r="CY91" s="22">
        <f t="shared" si="151"/>
        <v>0</v>
      </c>
      <c r="CZ91" s="22">
        <f t="shared" si="152"/>
        <v>0</v>
      </c>
      <c r="DA91" s="22">
        <f t="shared" si="153"/>
        <v>0</v>
      </c>
      <c r="DB91" s="22">
        <f t="shared" si="154"/>
        <v>0</v>
      </c>
      <c r="DC91" s="22">
        <f t="shared" si="155"/>
        <v>0</v>
      </c>
      <c r="DD91" s="22"/>
      <c r="DE91" s="22">
        <f t="shared" si="156"/>
        <v>0</v>
      </c>
      <c r="DF91" s="22">
        <f t="shared" si="157"/>
        <v>0</v>
      </c>
      <c r="DG91" s="22">
        <f t="shared" si="158"/>
        <v>0</v>
      </c>
      <c r="DH91" s="22">
        <f t="shared" si="159"/>
        <v>0</v>
      </c>
      <c r="DI91" s="22">
        <f t="shared" si="160"/>
        <v>0</v>
      </c>
      <c r="DJ91" s="22">
        <f t="shared" si="161"/>
        <v>0</v>
      </c>
      <c r="DK91" s="22">
        <f t="shared" si="162"/>
        <v>0</v>
      </c>
      <c r="DL91" s="22">
        <f t="shared" si="163"/>
        <v>0</v>
      </c>
      <c r="DM91" s="22">
        <f t="shared" si="164"/>
        <v>0</v>
      </c>
      <c r="DN91" s="22">
        <f t="shared" si="165"/>
        <v>0</v>
      </c>
      <c r="DO91" s="22">
        <f t="shared" si="166"/>
        <v>0</v>
      </c>
      <c r="DP91" s="22">
        <f t="shared" si="167"/>
        <v>0</v>
      </c>
      <c r="DQ91" s="22">
        <f t="shared" si="168"/>
        <v>0</v>
      </c>
      <c r="DR91" s="22"/>
      <c r="DS91" s="22"/>
    </row>
    <row r="92" spans="1:123" ht="15.75" thickBot="1">
      <c r="A92" s="22" t="str">
        <f>HRAC!A30</f>
        <v>HRAC</v>
      </c>
      <c r="B92" s="22">
        <f>HRAC!B30</f>
        <v>28</v>
      </c>
      <c r="C92" s="22" t="str">
        <f>HRAC!C30</f>
        <v>Neivo Luiz Zorzetto</v>
      </c>
      <c r="D92" s="96" t="str">
        <f>HRAC!D30</f>
        <v>C</v>
      </c>
      <c r="E92" s="22">
        <f>HRAC!E30</f>
        <v>0</v>
      </c>
      <c r="F92" s="22">
        <f>HRAC!F30</f>
        <v>0</v>
      </c>
      <c r="G92" s="22">
        <f>HRAC!G30</f>
        <v>0</v>
      </c>
      <c r="H92" s="22">
        <f>HRAC!H30</f>
        <v>0</v>
      </c>
      <c r="I92" s="22">
        <f>HRAC!I30</f>
        <v>0</v>
      </c>
      <c r="J92" s="22">
        <f>HRAC!J30</f>
        <v>0</v>
      </c>
      <c r="K92" s="22">
        <f>HRAC!K30</f>
        <v>0</v>
      </c>
      <c r="L92" s="22">
        <f>HRAC!L30</f>
        <v>0</v>
      </c>
      <c r="M92" s="22">
        <f>HRAC!M30</f>
        <v>0</v>
      </c>
      <c r="N92" s="22">
        <f>HRAC!N30</f>
        <v>0</v>
      </c>
      <c r="O92" s="22">
        <f>HRAC!O30</f>
        <v>0</v>
      </c>
      <c r="P92" s="22">
        <f>HRAC!P30</f>
        <v>0</v>
      </c>
      <c r="Q92" s="22">
        <f>HRAC!Q30</f>
        <v>0</v>
      </c>
      <c r="R92" s="22">
        <f>HRAC!R30</f>
        <v>0</v>
      </c>
      <c r="S92" s="22">
        <f>HRAC!S30</f>
        <v>0</v>
      </c>
      <c r="T92" s="96" t="str">
        <f>HRAC!T30</f>
        <v>C</v>
      </c>
      <c r="U92" s="22">
        <f>HRAC!U30</f>
        <v>0</v>
      </c>
      <c r="V92" s="22">
        <f>HRAC!V30</f>
        <v>0</v>
      </c>
      <c r="W92" s="22">
        <f>HRAC!W30</f>
        <v>0</v>
      </c>
      <c r="X92" s="22">
        <f>HRAC!X30</f>
        <v>0</v>
      </c>
      <c r="Y92" s="22">
        <f>HRAC!Y30</f>
        <v>0</v>
      </c>
      <c r="Z92" s="22">
        <f>HRAC!Z30</f>
        <v>0</v>
      </c>
      <c r="AA92" s="22">
        <f>HRAC!AA30</f>
        <v>0</v>
      </c>
      <c r="AB92" s="22">
        <f>HRAC!AB30</f>
        <v>0</v>
      </c>
      <c r="AC92" s="22">
        <f>HRAC!AC30</f>
        <v>0</v>
      </c>
      <c r="AD92" s="22">
        <f>HRAC!AD30</f>
        <v>0</v>
      </c>
      <c r="AE92" s="22">
        <f>HRAC!AE30</f>
        <v>0</v>
      </c>
      <c r="AF92" s="22">
        <f>HRAC!AF30</f>
        <v>0</v>
      </c>
      <c r="AG92" s="22">
        <f>HRAC!AG30</f>
        <v>0</v>
      </c>
      <c r="AH92" s="22">
        <f>HRAC!AH30</f>
        <v>0</v>
      </c>
      <c r="AI92" s="22">
        <f>HRAC!AI30</f>
        <v>0</v>
      </c>
      <c r="AJ92" s="48"/>
      <c r="AK92" s="90"/>
      <c r="AL92" s="31"/>
      <c r="AM92" s="31"/>
      <c r="AN92" s="34"/>
      <c r="AO92" s="34"/>
      <c r="AP92" s="34"/>
      <c r="AQ92" s="34"/>
      <c r="AR92" s="35"/>
      <c r="AS92" s="31"/>
      <c r="AT92" s="31"/>
      <c r="AU92" s="31"/>
      <c r="AV92" s="31"/>
      <c r="AW92" s="31"/>
      <c r="AX92" s="31"/>
      <c r="AY92" s="31"/>
      <c r="AZ92" s="27">
        <f t="shared" si="110"/>
        <v>0</v>
      </c>
      <c r="BA92" s="28">
        <f t="shared" si="111"/>
        <v>0</v>
      </c>
      <c r="BB92" s="29">
        <f t="shared" si="112"/>
        <v>0</v>
      </c>
      <c r="BC92" s="29">
        <f t="shared" si="113"/>
        <v>0</v>
      </c>
      <c r="BD92" s="29">
        <f t="shared" si="114"/>
        <v>0</v>
      </c>
      <c r="BE92" s="29">
        <f t="shared" si="115"/>
        <v>0</v>
      </c>
      <c r="BF92" s="29">
        <f t="shared" si="116"/>
        <v>0</v>
      </c>
      <c r="BG92" s="29">
        <f t="shared" si="117"/>
        <v>0</v>
      </c>
      <c r="BH92" s="29">
        <f t="shared" si="118"/>
        <v>0</v>
      </c>
      <c r="BI92" s="29">
        <f t="shared" si="119"/>
        <v>0</v>
      </c>
      <c r="BJ92" s="29">
        <f t="shared" si="120"/>
        <v>0</v>
      </c>
      <c r="BK92" s="29">
        <f t="shared" si="121"/>
        <v>0</v>
      </c>
      <c r="BL92" s="29">
        <f t="shared" si="122"/>
        <v>0</v>
      </c>
      <c r="BM92" s="29">
        <f t="shared" si="123"/>
        <v>0</v>
      </c>
      <c r="BN92" s="29">
        <f t="shared" si="124"/>
        <v>0</v>
      </c>
      <c r="BO92" s="29">
        <f t="shared" si="125"/>
        <v>0</v>
      </c>
      <c r="BP92" s="29">
        <f t="shared" si="126"/>
        <v>0</v>
      </c>
      <c r="BQ92" s="29">
        <f t="shared" si="127"/>
        <v>0</v>
      </c>
      <c r="BR92" s="29">
        <f t="shared" si="128"/>
        <v>0</v>
      </c>
      <c r="BS92" s="29">
        <f t="shared" si="129"/>
        <v>0</v>
      </c>
      <c r="BT92" s="29">
        <f t="shared" si="130"/>
        <v>0</v>
      </c>
      <c r="BU92" s="30">
        <f t="shared" si="131"/>
        <v>0</v>
      </c>
      <c r="BV92" s="30">
        <f t="shared" si="132"/>
        <v>0</v>
      </c>
      <c r="BW92" s="22"/>
      <c r="BX92" s="28">
        <f t="shared" si="133"/>
        <v>0</v>
      </c>
      <c r="BY92" s="29">
        <f t="shared" si="134"/>
        <v>0</v>
      </c>
      <c r="BZ92" s="29">
        <f t="shared" si="135"/>
        <v>0</v>
      </c>
      <c r="CA92" s="29">
        <f t="shared" si="136"/>
        <v>0</v>
      </c>
      <c r="CB92" s="29">
        <f t="shared" si="137"/>
        <v>0</v>
      </c>
      <c r="CC92" s="30" t="str">
        <f t="shared" si="106"/>
        <v/>
      </c>
      <c r="CD92" s="122" t="e">
        <f t="shared" si="103"/>
        <v>#VALUE!</v>
      </c>
      <c r="CE92" s="22" t="str">
        <f t="shared" si="107"/>
        <v xml:space="preserve"> </v>
      </c>
      <c r="CF92" s="122" t="e">
        <f t="shared" si="104"/>
        <v>#VALUE!</v>
      </c>
      <c r="CG92" s="22" t="str">
        <f t="shared" si="108"/>
        <v xml:space="preserve"> </v>
      </c>
      <c r="CH92" s="122" t="e">
        <f t="shared" si="105"/>
        <v>#VALUE!</v>
      </c>
      <c r="CI92" s="22" t="str">
        <f t="shared" si="109"/>
        <v xml:space="preserve"> </v>
      </c>
      <c r="CJ92" s="22"/>
      <c r="CK92" s="22" t="e">
        <f t="shared" si="138"/>
        <v>#VALUE!</v>
      </c>
      <c r="CL92" s="22"/>
      <c r="CM92" s="22">
        <f t="shared" si="139"/>
        <v>0</v>
      </c>
      <c r="CN92" s="22">
        <f t="shared" si="140"/>
        <v>0</v>
      </c>
      <c r="CO92" s="22">
        <f t="shared" si="141"/>
        <v>0</v>
      </c>
      <c r="CP92" s="22">
        <f t="shared" si="142"/>
        <v>0</v>
      </c>
      <c r="CQ92" s="22">
        <f t="shared" si="143"/>
        <v>0</v>
      </c>
      <c r="CR92" s="22">
        <f t="shared" si="144"/>
        <v>0</v>
      </c>
      <c r="CS92" s="22">
        <f t="shared" si="145"/>
        <v>0</v>
      </c>
      <c r="CT92" s="22">
        <f t="shared" si="146"/>
        <v>0</v>
      </c>
      <c r="CU92" s="22">
        <f t="shared" si="147"/>
        <v>0</v>
      </c>
      <c r="CV92" s="22">
        <f t="shared" si="148"/>
        <v>0</v>
      </c>
      <c r="CW92" s="22" t="e">
        <f t="shared" si="149"/>
        <v>#DIV/0!</v>
      </c>
      <c r="CX92" s="22" t="e">
        <f t="shared" si="150"/>
        <v>#DIV/0!</v>
      </c>
      <c r="CY92" s="22">
        <f t="shared" si="151"/>
        <v>0</v>
      </c>
      <c r="CZ92" s="22">
        <f t="shared" si="152"/>
        <v>0</v>
      </c>
      <c r="DA92" s="22">
        <f t="shared" si="153"/>
        <v>0</v>
      </c>
      <c r="DB92" s="22">
        <f t="shared" si="154"/>
        <v>0</v>
      </c>
      <c r="DC92" s="22">
        <f t="shared" si="155"/>
        <v>0</v>
      </c>
      <c r="DD92" s="22"/>
      <c r="DE92" s="22">
        <f t="shared" si="156"/>
        <v>0</v>
      </c>
      <c r="DF92" s="22">
        <f t="shared" si="157"/>
        <v>0</v>
      </c>
      <c r="DG92" s="22">
        <f t="shared" si="158"/>
        <v>0</v>
      </c>
      <c r="DH92" s="22">
        <f t="shared" si="159"/>
        <v>0</v>
      </c>
      <c r="DI92" s="22">
        <f t="shared" si="160"/>
        <v>0</v>
      </c>
      <c r="DJ92" s="22">
        <f t="shared" si="161"/>
        <v>0</v>
      </c>
      <c r="DK92" s="22">
        <f t="shared" si="162"/>
        <v>0</v>
      </c>
      <c r="DL92" s="22">
        <f t="shared" si="163"/>
        <v>0</v>
      </c>
      <c r="DM92" s="22">
        <f t="shared" si="164"/>
        <v>0</v>
      </c>
      <c r="DN92" s="22">
        <f t="shared" si="165"/>
        <v>0</v>
      </c>
      <c r="DO92" s="22">
        <f t="shared" si="166"/>
        <v>0</v>
      </c>
      <c r="DP92" s="22">
        <f t="shared" si="167"/>
        <v>0</v>
      </c>
      <c r="DQ92" s="22">
        <f t="shared" si="168"/>
        <v>0</v>
      </c>
      <c r="DR92" s="22"/>
      <c r="DS92" s="22"/>
    </row>
    <row r="93" spans="1:123" ht="15.75" thickBot="1">
      <c r="A93" s="22" t="str">
        <f>HRAC!A31</f>
        <v>HRAC</v>
      </c>
      <c r="B93" s="22">
        <f>HRAC!B31</f>
        <v>29</v>
      </c>
      <c r="C93" s="22" t="str">
        <f>HRAC!C31</f>
        <v>Sueli Prieto de Barros</v>
      </c>
      <c r="D93" s="96" t="str">
        <f>HRAC!D31</f>
        <v>C</v>
      </c>
      <c r="E93" s="22">
        <f>HRAC!E31</f>
        <v>0</v>
      </c>
      <c r="F93" s="22">
        <f>HRAC!F31</f>
        <v>0</v>
      </c>
      <c r="G93" s="22">
        <f>HRAC!G31</f>
        <v>0</v>
      </c>
      <c r="H93" s="22">
        <f>HRAC!H31</f>
        <v>0</v>
      </c>
      <c r="I93" s="22">
        <f>HRAC!I31</f>
        <v>0</v>
      </c>
      <c r="J93" s="22">
        <f>HRAC!J31</f>
        <v>0</v>
      </c>
      <c r="K93" s="22">
        <f>HRAC!K31</f>
        <v>0</v>
      </c>
      <c r="L93" s="22">
        <f>HRAC!L31</f>
        <v>0</v>
      </c>
      <c r="M93" s="22">
        <f>HRAC!M31</f>
        <v>0</v>
      </c>
      <c r="N93" s="22">
        <f>HRAC!N31</f>
        <v>0</v>
      </c>
      <c r="O93" s="22">
        <f>HRAC!O31</f>
        <v>0</v>
      </c>
      <c r="P93" s="22">
        <f>HRAC!P31</f>
        <v>0</v>
      </c>
      <c r="Q93" s="22">
        <f>HRAC!Q31</f>
        <v>0</v>
      </c>
      <c r="R93" s="22">
        <f>HRAC!R31</f>
        <v>0</v>
      </c>
      <c r="S93" s="22">
        <f>HRAC!S31</f>
        <v>0</v>
      </c>
      <c r="T93" s="96" t="str">
        <f>HRAC!T31</f>
        <v>C</v>
      </c>
      <c r="U93" s="22">
        <f>HRAC!U31</f>
        <v>0</v>
      </c>
      <c r="V93" s="22">
        <f>HRAC!V31</f>
        <v>0</v>
      </c>
      <c r="W93" s="22">
        <f>HRAC!W31</f>
        <v>0</v>
      </c>
      <c r="X93" s="22">
        <f>HRAC!X31</f>
        <v>0</v>
      </c>
      <c r="Y93" s="22">
        <f>HRAC!Y31</f>
        <v>0</v>
      </c>
      <c r="Z93" s="22">
        <f>HRAC!Z31</f>
        <v>0</v>
      </c>
      <c r="AA93" s="22">
        <f>HRAC!AA31</f>
        <v>0</v>
      </c>
      <c r="AB93" s="22">
        <f>HRAC!AB31</f>
        <v>0</v>
      </c>
      <c r="AC93" s="22">
        <f>HRAC!AC31</f>
        <v>0</v>
      </c>
      <c r="AD93" s="22">
        <f>HRAC!AD31</f>
        <v>0</v>
      </c>
      <c r="AE93" s="22">
        <f>HRAC!AE31</f>
        <v>0</v>
      </c>
      <c r="AF93" s="22">
        <f>HRAC!AF31</f>
        <v>0</v>
      </c>
      <c r="AG93" s="22">
        <f>HRAC!AG31</f>
        <v>0</v>
      </c>
      <c r="AH93" s="22">
        <f>HRAC!AH31</f>
        <v>0</v>
      </c>
      <c r="AI93" s="22">
        <f>HRAC!AI31</f>
        <v>0</v>
      </c>
      <c r="AJ93" s="48"/>
      <c r="AK93" s="90"/>
      <c r="AL93" s="31"/>
      <c r="AM93" s="31"/>
      <c r="AN93" s="34"/>
      <c r="AO93" s="34"/>
      <c r="AP93" s="34"/>
      <c r="AQ93" s="34"/>
      <c r="AR93" s="35"/>
      <c r="AS93" s="31"/>
      <c r="AT93" s="31"/>
      <c r="AU93" s="31"/>
      <c r="AV93" s="31"/>
      <c r="AW93" s="31"/>
      <c r="AX93" s="31"/>
      <c r="AY93" s="31"/>
      <c r="AZ93" s="27">
        <f t="shared" si="110"/>
        <v>0</v>
      </c>
      <c r="BA93" s="28">
        <f t="shared" si="111"/>
        <v>0</v>
      </c>
      <c r="BB93" s="29">
        <f t="shared" si="112"/>
        <v>0</v>
      </c>
      <c r="BC93" s="29">
        <f t="shared" si="113"/>
        <v>0</v>
      </c>
      <c r="BD93" s="29">
        <f t="shared" si="114"/>
        <v>0</v>
      </c>
      <c r="BE93" s="29">
        <f t="shared" si="115"/>
        <v>0</v>
      </c>
      <c r="BF93" s="29">
        <f t="shared" si="116"/>
        <v>0</v>
      </c>
      <c r="BG93" s="29">
        <f t="shared" si="117"/>
        <v>0</v>
      </c>
      <c r="BH93" s="29">
        <f t="shared" si="118"/>
        <v>0</v>
      </c>
      <c r="BI93" s="29">
        <f t="shared" si="119"/>
        <v>0</v>
      </c>
      <c r="BJ93" s="29">
        <f t="shared" si="120"/>
        <v>0</v>
      </c>
      <c r="BK93" s="29">
        <f t="shared" si="121"/>
        <v>0</v>
      </c>
      <c r="BL93" s="29">
        <f t="shared" si="122"/>
        <v>0</v>
      </c>
      <c r="BM93" s="29">
        <f t="shared" si="123"/>
        <v>0</v>
      </c>
      <c r="BN93" s="29">
        <f t="shared" si="124"/>
        <v>0</v>
      </c>
      <c r="BO93" s="29">
        <f t="shared" si="125"/>
        <v>0</v>
      </c>
      <c r="BP93" s="29">
        <f t="shared" si="126"/>
        <v>0</v>
      </c>
      <c r="BQ93" s="29">
        <f t="shared" si="127"/>
        <v>0</v>
      </c>
      <c r="BR93" s="29">
        <f t="shared" si="128"/>
        <v>0</v>
      </c>
      <c r="BS93" s="29">
        <f t="shared" si="129"/>
        <v>0</v>
      </c>
      <c r="BT93" s="29">
        <f t="shared" si="130"/>
        <v>0</v>
      </c>
      <c r="BU93" s="30">
        <f t="shared" si="131"/>
        <v>0</v>
      </c>
      <c r="BV93" s="30">
        <f t="shared" si="132"/>
        <v>0</v>
      </c>
      <c r="BW93" s="22"/>
      <c r="BX93" s="28">
        <f t="shared" si="133"/>
        <v>0</v>
      </c>
      <c r="BY93" s="29">
        <f t="shared" si="134"/>
        <v>0</v>
      </c>
      <c r="BZ93" s="29">
        <f t="shared" si="135"/>
        <v>0</v>
      </c>
      <c r="CA93" s="29">
        <f t="shared" si="136"/>
        <v>0</v>
      </c>
      <c r="CB93" s="29">
        <f t="shared" si="137"/>
        <v>0</v>
      </c>
      <c r="CC93" s="30" t="str">
        <f t="shared" si="106"/>
        <v/>
      </c>
      <c r="CD93" s="122" t="e">
        <f t="shared" si="103"/>
        <v>#VALUE!</v>
      </c>
      <c r="CE93" s="22" t="str">
        <f t="shared" si="107"/>
        <v xml:space="preserve"> </v>
      </c>
      <c r="CF93" s="122" t="e">
        <f t="shared" si="104"/>
        <v>#VALUE!</v>
      </c>
      <c r="CG93" s="22" t="str">
        <f t="shared" si="108"/>
        <v xml:space="preserve"> </v>
      </c>
      <c r="CH93" s="122" t="e">
        <f t="shared" si="105"/>
        <v>#VALUE!</v>
      </c>
      <c r="CI93" s="22" t="str">
        <f t="shared" si="109"/>
        <v xml:space="preserve"> </v>
      </c>
      <c r="CJ93" s="22"/>
      <c r="CK93" s="22" t="e">
        <f t="shared" si="138"/>
        <v>#VALUE!</v>
      </c>
      <c r="CL93" s="22"/>
      <c r="CM93" s="22">
        <f t="shared" si="139"/>
        <v>0</v>
      </c>
      <c r="CN93" s="22">
        <f t="shared" si="140"/>
        <v>0</v>
      </c>
      <c r="CO93" s="22">
        <f t="shared" si="141"/>
        <v>0</v>
      </c>
      <c r="CP93" s="22">
        <f t="shared" si="142"/>
        <v>0</v>
      </c>
      <c r="CQ93" s="22">
        <f t="shared" si="143"/>
        <v>0</v>
      </c>
      <c r="CR93" s="22">
        <f t="shared" si="144"/>
        <v>0</v>
      </c>
      <c r="CS93" s="22">
        <f t="shared" si="145"/>
        <v>0</v>
      </c>
      <c r="CT93" s="22">
        <f t="shared" si="146"/>
        <v>0</v>
      </c>
      <c r="CU93" s="22">
        <f t="shared" si="147"/>
        <v>0</v>
      </c>
      <c r="CV93" s="22">
        <f t="shared" si="148"/>
        <v>0</v>
      </c>
      <c r="CW93" s="22" t="e">
        <f t="shared" si="149"/>
        <v>#DIV/0!</v>
      </c>
      <c r="CX93" s="22" t="e">
        <f t="shared" si="150"/>
        <v>#DIV/0!</v>
      </c>
      <c r="CY93" s="22">
        <f t="shared" si="151"/>
        <v>0</v>
      </c>
      <c r="CZ93" s="22">
        <f t="shared" si="152"/>
        <v>0</v>
      </c>
      <c r="DA93" s="22">
        <f t="shared" si="153"/>
        <v>0</v>
      </c>
      <c r="DB93" s="22">
        <f t="shared" si="154"/>
        <v>0</v>
      </c>
      <c r="DC93" s="22">
        <f t="shared" si="155"/>
        <v>0</v>
      </c>
      <c r="DD93" s="22"/>
      <c r="DE93" s="22">
        <f t="shared" si="156"/>
        <v>0</v>
      </c>
      <c r="DF93" s="22">
        <f t="shared" si="157"/>
        <v>0</v>
      </c>
      <c r="DG93" s="22">
        <f t="shared" si="158"/>
        <v>0</v>
      </c>
      <c r="DH93" s="22">
        <f t="shared" si="159"/>
        <v>0</v>
      </c>
      <c r="DI93" s="22">
        <f t="shared" si="160"/>
        <v>0</v>
      </c>
      <c r="DJ93" s="22">
        <f t="shared" si="161"/>
        <v>0</v>
      </c>
      <c r="DK93" s="22">
        <f t="shared" si="162"/>
        <v>0</v>
      </c>
      <c r="DL93" s="22">
        <f t="shared" si="163"/>
        <v>0</v>
      </c>
      <c r="DM93" s="22">
        <f t="shared" si="164"/>
        <v>0</v>
      </c>
      <c r="DN93" s="22">
        <f t="shared" si="165"/>
        <v>0</v>
      </c>
      <c r="DO93" s="22">
        <f t="shared" si="166"/>
        <v>0</v>
      </c>
      <c r="DP93" s="22">
        <f t="shared" si="167"/>
        <v>0</v>
      </c>
      <c r="DQ93" s="22">
        <f t="shared" si="168"/>
        <v>0</v>
      </c>
      <c r="DR93" s="22"/>
      <c r="DS93" s="22"/>
    </row>
    <row r="94" spans="1:123" ht="15.75" thickBot="1">
      <c r="A94" s="22" t="str">
        <f>HRAC!A32</f>
        <v>HRAC</v>
      </c>
      <c r="B94" s="22">
        <f>HRAC!B32</f>
        <v>30</v>
      </c>
      <c r="C94" s="22" t="str">
        <f>HRAC!C32</f>
        <v>Telma Flores Genaro Motti</v>
      </c>
      <c r="D94" s="96" t="str">
        <f>HRAC!D32</f>
        <v>C</v>
      </c>
      <c r="E94" s="22">
        <f>HRAC!E32</f>
        <v>0</v>
      </c>
      <c r="F94" s="22">
        <f>HRAC!F32</f>
        <v>0</v>
      </c>
      <c r="G94" s="22">
        <f>HRAC!G32</f>
        <v>0</v>
      </c>
      <c r="H94" s="22">
        <f>HRAC!H32</f>
        <v>0</v>
      </c>
      <c r="I94" s="22">
        <f>HRAC!I32</f>
        <v>0</v>
      </c>
      <c r="J94" s="22">
        <f>HRAC!J32</f>
        <v>0</v>
      </c>
      <c r="K94" s="22">
        <f>HRAC!K32</f>
        <v>0</v>
      </c>
      <c r="L94" s="22">
        <f>HRAC!L32</f>
        <v>0</v>
      </c>
      <c r="M94" s="22">
        <f>HRAC!M32</f>
        <v>0</v>
      </c>
      <c r="N94" s="22">
        <f>HRAC!N32</f>
        <v>0</v>
      </c>
      <c r="O94" s="22">
        <f>HRAC!O32</f>
        <v>0</v>
      </c>
      <c r="P94" s="22">
        <f>HRAC!P32</f>
        <v>0</v>
      </c>
      <c r="Q94" s="22">
        <f>HRAC!Q32</f>
        <v>0</v>
      </c>
      <c r="R94" s="22">
        <f>HRAC!R32</f>
        <v>0</v>
      </c>
      <c r="S94" s="22">
        <f>HRAC!S32</f>
        <v>0</v>
      </c>
      <c r="T94" s="96" t="str">
        <f>HRAC!T32</f>
        <v>C</v>
      </c>
      <c r="U94" s="22">
        <f>HRAC!U32</f>
        <v>0</v>
      </c>
      <c r="V94" s="22">
        <f>HRAC!V32</f>
        <v>0</v>
      </c>
      <c r="W94" s="22">
        <f>HRAC!W32</f>
        <v>0</v>
      </c>
      <c r="X94" s="22">
        <f>HRAC!X32</f>
        <v>0</v>
      </c>
      <c r="Y94" s="22">
        <f>HRAC!Y32</f>
        <v>0</v>
      </c>
      <c r="Z94" s="22">
        <f>HRAC!Z32</f>
        <v>0</v>
      </c>
      <c r="AA94" s="22">
        <f>HRAC!AA32</f>
        <v>0</v>
      </c>
      <c r="AB94" s="22">
        <f>HRAC!AB32</f>
        <v>0</v>
      </c>
      <c r="AC94" s="22">
        <f>HRAC!AC32</f>
        <v>0</v>
      </c>
      <c r="AD94" s="22">
        <f>HRAC!AD32</f>
        <v>0</v>
      </c>
      <c r="AE94" s="22">
        <f>HRAC!AE32</f>
        <v>0</v>
      </c>
      <c r="AF94" s="22">
        <f>HRAC!AF32</f>
        <v>0</v>
      </c>
      <c r="AG94" s="22">
        <f>HRAC!AG32</f>
        <v>0</v>
      </c>
      <c r="AH94" s="22">
        <f>HRAC!AH32</f>
        <v>0</v>
      </c>
      <c r="AI94" s="22">
        <f>HRAC!AI32</f>
        <v>0</v>
      </c>
      <c r="AJ94" s="48"/>
      <c r="AK94" s="90"/>
      <c r="AL94" s="31"/>
      <c r="AM94" s="31"/>
      <c r="AN94" s="34"/>
      <c r="AO94" s="34"/>
      <c r="AP94" s="34"/>
      <c r="AQ94" s="34"/>
      <c r="AR94" s="35"/>
      <c r="AS94" s="31"/>
      <c r="AT94" s="31"/>
      <c r="AU94" s="31"/>
      <c r="AV94" s="31"/>
      <c r="AW94" s="31"/>
      <c r="AX94" s="31"/>
      <c r="AY94" s="31"/>
      <c r="AZ94" s="27">
        <f t="shared" si="110"/>
        <v>0</v>
      </c>
      <c r="BA94" s="28">
        <f t="shared" si="111"/>
        <v>0</v>
      </c>
      <c r="BB94" s="29">
        <f t="shared" si="112"/>
        <v>0</v>
      </c>
      <c r="BC94" s="29">
        <f t="shared" si="113"/>
        <v>0</v>
      </c>
      <c r="BD94" s="29">
        <f t="shared" si="114"/>
        <v>0</v>
      </c>
      <c r="BE94" s="29">
        <f t="shared" si="115"/>
        <v>0</v>
      </c>
      <c r="BF94" s="29">
        <f t="shared" si="116"/>
        <v>0</v>
      </c>
      <c r="BG94" s="29">
        <f t="shared" si="117"/>
        <v>0</v>
      </c>
      <c r="BH94" s="29">
        <f t="shared" si="118"/>
        <v>0</v>
      </c>
      <c r="BI94" s="29">
        <f t="shared" si="119"/>
        <v>0</v>
      </c>
      <c r="BJ94" s="29">
        <f t="shared" si="120"/>
        <v>0</v>
      </c>
      <c r="BK94" s="29">
        <f t="shared" si="121"/>
        <v>0</v>
      </c>
      <c r="BL94" s="29">
        <f t="shared" si="122"/>
        <v>0</v>
      </c>
      <c r="BM94" s="29">
        <f t="shared" si="123"/>
        <v>0</v>
      </c>
      <c r="BN94" s="29">
        <f t="shared" si="124"/>
        <v>0</v>
      </c>
      <c r="BO94" s="29">
        <f t="shared" si="125"/>
        <v>0</v>
      </c>
      <c r="BP94" s="29">
        <f t="shared" si="126"/>
        <v>0</v>
      </c>
      <c r="BQ94" s="29">
        <f t="shared" si="127"/>
        <v>0</v>
      </c>
      <c r="BR94" s="29">
        <f t="shared" si="128"/>
        <v>0</v>
      </c>
      <c r="BS94" s="29">
        <f t="shared" si="129"/>
        <v>0</v>
      </c>
      <c r="BT94" s="29">
        <f t="shared" si="130"/>
        <v>0</v>
      </c>
      <c r="BU94" s="30">
        <f t="shared" si="131"/>
        <v>0</v>
      </c>
      <c r="BV94" s="30">
        <f t="shared" si="132"/>
        <v>0</v>
      </c>
      <c r="BW94" s="22"/>
      <c r="BX94" s="28">
        <f t="shared" si="133"/>
        <v>0</v>
      </c>
      <c r="BY94" s="29">
        <f t="shared" si="134"/>
        <v>0</v>
      </c>
      <c r="BZ94" s="29">
        <f t="shared" si="135"/>
        <v>0</v>
      </c>
      <c r="CA94" s="29">
        <f t="shared" si="136"/>
        <v>0</v>
      </c>
      <c r="CB94" s="29">
        <f t="shared" si="137"/>
        <v>0</v>
      </c>
      <c r="CC94" s="30" t="str">
        <f t="shared" si="106"/>
        <v/>
      </c>
      <c r="CD94" s="122" t="e">
        <f t="shared" si="103"/>
        <v>#VALUE!</v>
      </c>
      <c r="CE94" s="22" t="str">
        <f t="shared" si="107"/>
        <v xml:space="preserve"> </v>
      </c>
      <c r="CF94" s="122" t="e">
        <f t="shared" si="104"/>
        <v>#VALUE!</v>
      </c>
      <c r="CG94" s="22" t="str">
        <f t="shared" si="108"/>
        <v xml:space="preserve"> </v>
      </c>
      <c r="CH94" s="122" t="e">
        <f t="shared" si="105"/>
        <v>#VALUE!</v>
      </c>
      <c r="CI94" s="22" t="str">
        <f t="shared" si="109"/>
        <v xml:space="preserve"> </v>
      </c>
      <c r="CJ94" s="22"/>
      <c r="CK94" s="22" t="e">
        <f t="shared" si="138"/>
        <v>#VALUE!</v>
      </c>
      <c r="CL94" s="22"/>
      <c r="CM94" s="22">
        <f t="shared" si="139"/>
        <v>0</v>
      </c>
      <c r="CN94" s="22">
        <f t="shared" si="140"/>
        <v>0</v>
      </c>
      <c r="CO94" s="22">
        <f t="shared" si="141"/>
        <v>0</v>
      </c>
      <c r="CP94" s="22">
        <f t="shared" si="142"/>
        <v>0</v>
      </c>
      <c r="CQ94" s="22">
        <f t="shared" si="143"/>
        <v>0</v>
      </c>
      <c r="CR94" s="22">
        <f t="shared" si="144"/>
        <v>0</v>
      </c>
      <c r="CS94" s="22">
        <f t="shared" si="145"/>
        <v>0</v>
      </c>
      <c r="CT94" s="22">
        <f t="shared" si="146"/>
        <v>0</v>
      </c>
      <c r="CU94" s="22">
        <f t="shared" si="147"/>
        <v>0</v>
      </c>
      <c r="CV94" s="22">
        <f t="shared" si="148"/>
        <v>0</v>
      </c>
      <c r="CW94" s="22" t="e">
        <f t="shared" si="149"/>
        <v>#DIV/0!</v>
      </c>
      <c r="CX94" s="22" t="e">
        <f t="shared" si="150"/>
        <v>#DIV/0!</v>
      </c>
      <c r="CY94" s="22">
        <f t="shared" si="151"/>
        <v>0</v>
      </c>
      <c r="CZ94" s="22">
        <f t="shared" si="152"/>
        <v>0</v>
      </c>
      <c r="DA94" s="22">
        <f t="shared" si="153"/>
        <v>0</v>
      </c>
      <c r="DB94" s="22">
        <f t="shared" si="154"/>
        <v>0</v>
      </c>
      <c r="DC94" s="22">
        <f t="shared" si="155"/>
        <v>0</v>
      </c>
      <c r="DD94" s="22"/>
      <c r="DE94" s="22">
        <f t="shared" si="156"/>
        <v>0</v>
      </c>
      <c r="DF94" s="22">
        <f t="shared" si="157"/>
        <v>0</v>
      </c>
      <c r="DG94" s="22">
        <f t="shared" si="158"/>
        <v>0</v>
      </c>
      <c r="DH94" s="22">
        <f t="shared" si="159"/>
        <v>0</v>
      </c>
      <c r="DI94" s="22">
        <f t="shared" si="160"/>
        <v>0</v>
      </c>
      <c r="DJ94" s="22">
        <f t="shared" si="161"/>
        <v>0</v>
      </c>
      <c r="DK94" s="22">
        <f t="shared" si="162"/>
        <v>0</v>
      </c>
      <c r="DL94" s="22">
        <f t="shared" si="163"/>
        <v>0</v>
      </c>
      <c r="DM94" s="22">
        <f t="shared" si="164"/>
        <v>0</v>
      </c>
      <c r="DN94" s="22">
        <f t="shared" si="165"/>
        <v>0</v>
      </c>
      <c r="DO94" s="22">
        <f t="shared" si="166"/>
        <v>0</v>
      </c>
      <c r="DP94" s="22">
        <f t="shared" si="167"/>
        <v>0</v>
      </c>
      <c r="DQ94" s="22">
        <f t="shared" si="168"/>
        <v>0</v>
      </c>
      <c r="DR94" s="22"/>
      <c r="DS94" s="22"/>
    </row>
    <row r="95" spans="1:123" ht="15.75" thickBot="1">
      <c r="A95" s="117" t="str">
        <f>'PUC-SP'!A3</f>
        <v>PUC-SP</v>
      </c>
      <c r="B95" s="117">
        <f>'PUC-SP'!B3</f>
        <v>1</v>
      </c>
      <c r="C95" s="117" t="str">
        <f>'PUC-SP'!C3</f>
        <v>ANA CLAUDIA FIORINI</v>
      </c>
      <c r="D95" s="96" t="str">
        <f>'PUC-SP'!D3</f>
        <v>P</v>
      </c>
      <c r="E95" s="117">
        <f>'PUC-SP'!E3</f>
        <v>0</v>
      </c>
      <c r="F95" s="117">
        <f>'PUC-SP'!F3</f>
        <v>0</v>
      </c>
      <c r="G95" s="117">
        <f>'PUC-SP'!G3</f>
        <v>2</v>
      </c>
      <c r="H95" s="117">
        <f>'PUC-SP'!H3</f>
        <v>0</v>
      </c>
      <c r="I95" s="117">
        <f>'PUC-SP'!I3</f>
        <v>0</v>
      </c>
      <c r="J95" s="117">
        <f>'PUC-SP'!J3</f>
        <v>0</v>
      </c>
      <c r="K95" s="117">
        <f>'PUC-SP'!K3</f>
        <v>1</v>
      </c>
      <c r="L95" s="117">
        <f>'PUC-SP'!L3</f>
        <v>0</v>
      </c>
      <c r="M95" s="117">
        <f>'PUC-SP'!M3</f>
        <v>0</v>
      </c>
      <c r="N95" s="117">
        <f>'PUC-SP'!N3</f>
        <v>0</v>
      </c>
      <c r="O95" s="117">
        <f>'PUC-SP'!O3</f>
        <v>0</v>
      </c>
      <c r="P95" s="117">
        <f>'PUC-SP'!P3</f>
        <v>0</v>
      </c>
      <c r="Q95" s="117">
        <f>'PUC-SP'!Q3</f>
        <v>0</v>
      </c>
      <c r="R95" s="117">
        <f>'PUC-SP'!R3</f>
        <v>0</v>
      </c>
      <c r="S95" s="117">
        <f>'PUC-SP'!S3</f>
        <v>0</v>
      </c>
      <c r="T95" s="96" t="str">
        <f>'PUC-SP'!T3</f>
        <v>P</v>
      </c>
      <c r="U95" s="117">
        <f>'PUC-SP'!U3</f>
        <v>0</v>
      </c>
      <c r="V95" s="117">
        <f>'PUC-SP'!V3</f>
        <v>0</v>
      </c>
      <c r="W95" s="117">
        <f>'PUC-SP'!W3</f>
        <v>1</v>
      </c>
      <c r="X95" s="117">
        <f>'PUC-SP'!X3</f>
        <v>1</v>
      </c>
      <c r="Y95" s="117">
        <f>'PUC-SP'!Y3</f>
        <v>0</v>
      </c>
      <c r="Z95" s="117">
        <f>'PUC-SP'!Z3</f>
        <v>0</v>
      </c>
      <c r="AA95" s="117">
        <f>'PUC-SP'!AA3</f>
        <v>0</v>
      </c>
      <c r="AB95" s="117">
        <f>'PUC-SP'!AB3</f>
        <v>0</v>
      </c>
      <c r="AC95" s="117">
        <f>'PUC-SP'!AC3</f>
        <v>0</v>
      </c>
      <c r="AD95" s="117">
        <f>'PUC-SP'!AD3</f>
        <v>0</v>
      </c>
      <c r="AE95" s="117">
        <f>'PUC-SP'!AE3</f>
        <v>0</v>
      </c>
      <c r="AF95" s="117">
        <f>'PUC-SP'!AF3</f>
        <v>0</v>
      </c>
      <c r="AG95" s="117">
        <f>'PUC-SP'!AG3</f>
        <v>1</v>
      </c>
      <c r="AH95" s="117">
        <f>'PUC-SP'!AH3</f>
        <v>0</v>
      </c>
      <c r="AI95" s="117">
        <f>'PUC-SP'!AI3</f>
        <v>0</v>
      </c>
      <c r="AJ95" s="48"/>
      <c r="AK95" s="90"/>
      <c r="AL95" s="31"/>
      <c r="AM95" s="31"/>
      <c r="AN95" s="34"/>
      <c r="AO95" s="34"/>
      <c r="AP95" s="34"/>
      <c r="AQ95" s="34"/>
      <c r="AR95" s="35"/>
      <c r="AS95" s="31"/>
      <c r="AT95" s="31"/>
      <c r="AU95" s="31"/>
      <c r="AV95" s="31"/>
      <c r="AW95" s="31"/>
      <c r="AX95" s="31"/>
      <c r="AY95" s="31"/>
      <c r="AZ95" s="27">
        <f t="shared" si="110"/>
        <v>2</v>
      </c>
      <c r="BA95" s="28">
        <f t="shared" si="111"/>
        <v>0</v>
      </c>
      <c r="BB95" s="29">
        <f t="shared" si="112"/>
        <v>0</v>
      </c>
      <c r="BC95" s="29">
        <f t="shared" si="113"/>
        <v>0</v>
      </c>
      <c r="BD95" s="29">
        <f t="shared" si="114"/>
        <v>3</v>
      </c>
      <c r="BE95" s="29">
        <f t="shared" si="115"/>
        <v>3</v>
      </c>
      <c r="BF95" s="29">
        <f t="shared" si="116"/>
        <v>1</v>
      </c>
      <c r="BG95" s="29">
        <f t="shared" si="117"/>
        <v>4</v>
      </c>
      <c r="BH95" s="29">
        <f t="shared" si="118"/>
        <v>0</v>
      </c>
      <c r="BI95" s="29">
        <f t="shared" si="119"/>
        <v>0</v>
      </c>
      <c r="BJ95" s="29">
        <f t="shared" si="120"/>
        <v>1</v>
      </c>
      <c r="BK95" s="29">
        <f t="shared" si="121"/>
        <v>0</v>
      </c>
      <c r="BL95" s="29">
        <f t="shared" si="122"/>
        <v>0</v>
      </c>
      <c r="BM95" s="29">
        <f t="shared" si="123"/>
        <v>0</v>
      </c>
      <c r="BN95" s="29">
        <f t="shared" si="124"/>
        <v>0</v>
      </c>
      <c r="BO95" s="29">
        <f t="shared" si="125"/>
        <v>0</v>
      </c>
      <c r="BP95" s="29">
        <f t="shared" si="126"/>
        <v>0</v>
      </c>
      <c r="BQ95" s="29">
        <f t="shared" si="127"/>
        <v>0</v>
      </c>
      <c r="BR95" s="29">
        <f t="shared" si="128"/>
        <v>1</v>
      </c>
      <c r="BS95" s="29">
        <f t="shared" si="129"/>
        <v>1</v>
      </c>
      <c r="BT95" s="29">
        <f t="shared" si="130"/>
        <v>0</v>
      </c>
      <c r="BU95" s="30">
        <f t="shared" si="131"/>
        <v>0</v>
      </c>
      <c r="BV95" s="30">
        <f t="shared" si="132"/>
        <v>0</v>
      </c>
      <c r="BW95" s="22"/>
      <c r="BX95" s="28">
        <f t="shared" si="133"/>
        <v>220</v>
      </c>
      <c r="BY95" s="29">
        <f t="shared" si="134"/>
        <v>0</v>
      </c>
      <c r="BZ95" s="29">
        <f t="shared" si="135"/>
        <v>5</v>
      </c>
      <c r="CA95" s="29">
        <f t="shared" si="136"/>
        <v>0</v>
      </c>
      <c r="CB95" s="29">
        <f t="shared" si="137"/>
        <v>50</v>
      </c>
      <c r="CC95" s="30">
        <f t="shared" si="106"/>
        <v>275</v>
      </c>
      <c r="CD95" s="122">
        <f t="shared" si="103"/>
        <v>128.33333333333334</v>
      </c>
      <c r="CE95" s="22">
        <f t="shared" si="107"/>
        <v>3</v>
      </c>
      <c r="CF95" s="122">
        <f t="shared" si="104"/>
        <v>88.333333333333343</v>
      </c>
      <c r="CG95" s="22">
        <f t="shared" si="108"/>
        <v>4</v>
      </c>
      <c r="CH95" s="122">
        <f t="shared" si="105"/>
        <v>48.333333333333343</v>
      </c>
      <c r="CI95" s="22">
        <f t="shared" si="109"/>
        <v>5</v>
      </c>
      <c r="CJ95" s="22"/>
      <c r="CK95" s="22">
        <f t="shared" si="138"/>
        <v>0.49081725534990805</v>
      </c>
      <c r="CL95" s="22"/>
      <c r="CM95" s="22">
        <f t="shared" si="139"/>
        <v>0</v>
      </c>
      <c r="CN95" s="22">
        <f t="shared" si="140"/>
        <v>0</v>
      </c>
      <c r="CO95" s="22">
        <f t="shared" si="141"/>
        <v>0.55762081784386619</v>
      </c>
      <c r="CP95" s="22">
        <f t="shared" si="142"/>
        <v>1.5384615384615383</v>
      </c>
      <c r="CQ95" s="22">
        <f t="shared" si="143"/>
        <v>0</v>
      </c>
      <c r="CR95" s="22">
        <f t="shared" si="144"/>
        <v>0</v>
      </c>
      <c r="CS95" s="22">
        <f t="shared" si="145"/>
        <v>2.8571428571428572</v>
      </c>
      <c r="CT95" s="22">
        <f t="shared" si="146"/>
        <v>0</v>
      </c>
      <c r="CU95" s="22">
        <f t="shared" si="147"/>
        <v>0</v>
      </c>
      <c r="CV95" s="22">
        <f t="shared" si="148"/>
        <v>0</v>
      </c>
      <c r="CW95" s="22" t="e">
        <f t="shared" si="149"/>
        <v>#DIV/0!</v>
      </c>
      <c r="CX95" s="22" t="e">
        <f t="shared" si="150"/>
        <v>#DIV/0!</v>
      </c>
      <c r="CY95" s="22">
        <f t="shared" si="151"/>
        <v>0</v>
      </c>
      <c r="CZ95" s="22">
        <f t="shared" si="152"/>
        <v>4</v>
      </c>
      <c r="DA95" s="22">
        <f t="shared" si="153"/>
        <v>0</v>
      </c>
      <c r="DB95" s="22">
        <f t="shared" si="154"/>
        <v>0</v>
      </c>
      <c r="DC95" s="22">
        <f t="shared" si="155"/>
        <v>0</v>
      </c>
      <c r="DD95" s="22"/>
      <c r="DE95" s="22">
        <f t="shared" si="156"/>
        <v>0</v>
      </c>
      <c r="DF95" s="22">
        <f t="shared" si="157"/>
        <v>0</v>
      </c>
      <c r="DG95" s="22">
        <f t="shared" si="158"/>
        <v>1</v>
      </c>
      <c r="DH95" s="22">
        <f t="shared" si="159"/>
        <v>1</v>
      </c>
      <c r="DI95" s="22">
        <f t="shared" si="160"/>
        <v>0</v>
      </c>
      <c r="DJ95" s="22">
        <f t="shared" si="161"/>
        <v>0</v>
      </c>
      <c r="DK95" s="22">
        <f t="shared" si="162"/>
        <v>1</v>
      </c>
      <c r="DL95" s="22">
        <f t="shared" si="163"/>
        <v>0</v>
      </c>
      <c r="DM95" s="22">
        <f t="shared" si="164"/>
        <v>0</v>
      </c>
      <c r="DN95" s="22">
        <f t="shared" si="165"/>
        <v>0</v>
      </c>
      <c r="DO95" s="22">
        <f t="shared" si="166"/>
        <v>0</v>
      </c>
      <c r="DP95" s="22">
        <f t="shared" si="167"/>
        <v>0</v>
      </c>
      <c r="DQ95" s="22">
        <f t="shared" si="168"/>
        <v>1</v>
      </c>
      <c r="DR95" s="22"/>
      <c r="DS95" s="22"/>
    </row>
    <row r="96" spans="1:123" ht="15.75" thickBot="1">
      <c r="A96" s="117" t="str">
        <f>'PUC-SP'!A4</f>
        <v>PUC-SP</v>
      </c>
      <c r="B96" s="117">
        <f>'PUC-SP'!B4</f>
        <v>2</v>
      </c>
      <c r="C96" s="117" t="str">
        <f>'PUC-SP'!C4</f>
        <v>BEATRIZ C. A. CAIUBY NOVAES</v>
      </c>
      <c r="D96" s="96" t="str">
        <f>'PUC-SP'!D4</f>
        <v>P</v>
      </c>
      <c r="E96" s="117">
        <f>'PUC-SP'!E4</f>
        <v>0</v>
      </c>
      <c r="F96" s="117">
        <f>'PUC-SP'!F4</f>
        <v>0</v>
      </c>
      <c r="G96" s="117">
        <f>'PUC-SP'!G4</f>
        <v>0</v>
      </c>
      <c r="H96" s="117">
        <f>'PUC-SP'!H4</f>
        <v>0</v>
      </c>
      <c r="I96" s="117">
        <f>'PUC-SP'!I4</f>
        <v>0</v>
      </c>
      <c r="J96" s="117">
        <f>'PUC-SP'!J4</f>
        <v>0</v>
      </c>
      <c r="K96" s="117">
        <f>'PUC-SP'!K4</f>
        <v>0</v>
      </c>
      <c r="L96" s="117">
        <f>'PUC-SP'!L4</f>
        <v>0</v>
      </c>
      <c r="M96" s="117">
        <f>'PUC-SP'!M4</f>
        <v>0</v>
      </c>
      <c r="N96" s="117">
        <f>'PUC-SP'!N4</f>
        <v>0</v>
      </c>
      <c r="O96" s="117">
        <f>'PUC-SP'!O4</f>
        <v>0</v>
      </c>
      <c r="P96" s="117">
        <f>'PUC-SP'!P4</f>
        <v>0</v>
      </c>
      <c r="Q96" s="117">
        <f>'PUC-SP'!Q4</f>
        <v>0</v>
      </c>
      <c r="R96" s="117">
        <f>'PUC-SP'!R4</f>
        <v>1</v>
      </c>
      <c r="S96" s="117">
        <f>'PUC-SP'!S4</f>
        <v>0</v>
      </c>
      <c r="T96" s="96" t="str">
        <f>'PUC-SP'!T4</f>
        <v>P</v>
      </c>
      <c r="U96" s="117">
        <f>'PUC-SP'!U4</f>
        <v>0</v>
      </c>
      <c r="V96" s="117">
        <f>'PUC-SP'!V4</f>
        <v>0</v>
      </c>
      <c r="W96" s="117">
        <f>'PUC-SP'!W4</f>
        <v>3</v>
      </c>
      <c r="X96" s="117">
        <f>'PUC-SP'!X4</f>
        <v>1</v>
      </c>
      <c r="Y96" s="117">
        <f>'PUC-SP'!Y4</f>
        <v>0</v>
      </c>
      <c r="Z96" s="117">
        <f>'PUC-SP'!Z4</f>
        <v>0</v>
      </c>
      <c r="AA96" s="117">
        <f>'PUC-SP'!AA4</f>
        <v>0</v>
      </c>
      <c r="AB96" s="117">
        <f>'PUC-SP'!AB4</f>
        <v>0</v>
      </c>
      <c r="AC96" s="117">
        <f>'PUC-SP'!AC4</f>
        <v>0</v>
      </c>
      <c r="AD96" s="117">
        <f>'PUC-SP'!AD4</f>
        <v>0</v>
      </c>
      <c r="AE96" s="117">
        <f>'PUC-SP'!AE4</f>
        <v>0</v>
      </c>
      <c r="AF96" s="117">
        <f>'PUC-SP'!AF4</f>
        <v>1</v>
      </c>
      <c r="AG96" s="117">
        <f>'PUC-SP'!AG4</f>
        <v>1</v>
      </c>
      <c r="AH96" s="117">
        <f>'PUC-SP'!AH4</f>
        <v>0</v>
      </c>
      <c r="AI96" s="117">
        <f>'PUC-SP'!AI4</f>
        <v>0</v>
      </c>
      <c r="AJ96" s="48"/>
      <c r="AK96" s="90"/>
      <c r="AL96" s="31"/>
      <c r="AM96" s="31"/>
      <c r="AN96" s="34"/>
      <c r="AO96" s="34"/>
      <c r="AP96" s="34"/>
      <c r="AQ96" s="34"/>
      <c r="AR96" s="35"/>
      <c r="AS96" s="31"/>
      <c r="AT96" s="31"/>
      <c r="AU96" s="31"/>
      <c r="AV96" s="31"/>
      <c r="AW96" s="31"/>
      <c r="AX96" s="31"/>
      <c r="AY96" s="31"/>
      <c r="AZ96" s="27">
        <f t="shared" si="110"/>
        <v>2</v>
      </c>
      <c r="BA96" s="28">
        <f t="shared" si="111"/>
        <v>0</v>
      </c>
      <c r="BB96" s="29">
        <f t="shared" si="112"/>
        <v>0</v>
      </c>
      <c r="BC96" s="29">
        <f t="shared" si="113"/>
        <v>0</v>
      </c>
      <c r="BD96" s="29">
        <f t="shared" si="114"/>
        <v>3</v>
      </c>
      <c r="BE96" s="29">
        <f t="shared" si="115"/>
        <v>3</v>
      </c>
      <c r="BF96" s="29">
        <f t="shared" si="116"/>
        <v>1</v>
      </c>
      <c r="BG96" s="29">
        <f t="shared" si="117"/>
        <v>4</v>
      </c>
      <c r="BH96" s="29">
        <f t="shared" si="118"/>
        <v>0</v>
      </c>
      <c r="BI96" s="29">
        <f t="shared" si="119"/>
        <v>0</v>
      </c>
      <c r="BJ96" s="29">
        <f t="shared" si="120"/>
        <v>0</v>
      </c>
      <c r="BK96" s="29">
        <f t="shared" si="121"/>
        <v>0</v>
      </c>
      <c r="BL96" s="29">
        <f t="shared" si="122"/>
        <v>0</v>
      </c>
      <c r="BM96" s="29">
        <f t="shared" si="123"/>
        <v>0</v>
      </c>
      <c r="BN96" s="29">
        <f t="shared" si="124"/>
        <v>0</v>
      </c>
      <c r="BO96" s="29">
        <f t="shared" si="125"/>
        <v>0</v>
      </c>
      <c r="BP96" s="29">
        <f t="shared" si="126"/>
        <v>0</v>
      </c>
      <c r="BQ96" s="29">
        <f t="shared" si="127"/>
        <v>1</v>
      </c>
      <c r="BR96" s="29">
        <f t="shared" si="128"/>
        <v>1</v>
      </c>
      <c r="BS96" s="29">
        <f t="shared" si="129"/>
        <v>2</v>
      </c>
      <c r="BT96" s="29">
        <f t="shared" si="130"/>
        <v>1</v>
      </c>
      <c r="BU96" s="30">
        <f t="shared" si="131"/>
        <v>0</v>
      </c>
      <c r="BV96" s="30">
        <f t="shared" si="132"/>
        <v>0</v>
      </c>
      <c r="BW96" s="22"/>
      <c r="BX96" s="28">
        <f t="shared" si="133"/>
        <v>220</v>
      </c>
      <c r="BY96" s="29">
        <f t="shared" si="134"/>
        <v>0</v>
      </c>
      <c r="BZ96" s="29">
        <f t="shared" si="135"/>
        <v>0</v>
      </c>
      <c r="CA96" s="29">
        <f t="shared" si="136"/>
        <v>0</v>
      </c>
      <c r="CB96" s="29">
        <f t="shared" si="137"/>
        <v>175</v>
      </c>
      <c r="CC96" s="30">
        <f t="shared" si="106"/>
        <v>395</v>
      </c>
      <c r="CD96" s="122">
        <f t="shared" si="103"/>
        <v>248.33333333333334</v>
      </c>
      <c r="CE96" s="22">
        <f t="shared" si="107"/>
        <v>3</v>
      </c>
      <c r="CF96" s="122">
        <f t="shared" si="104"/>
        <v>208.33333333333334</v>
      </c>
      <c r="CG96" s="22">
        <f t="shared" si="108"/>
        <v>4</v>
      </c>
      <c r="CH96" s="122">
        <f t="shared" si="105"/>
        <v>168.33333333333334</v>
      </c>
      <c r="CI96" s="22">
        <f t="shared" si="109"/>
        <v>5</v>
      </c>
      <c r="CJ96" s="22"/>
      <c r="CK96" s="22">
        <f t="shared" si="138"/>
        <v>0.70499205768441342</v>
      </c>
      <c r="CL96" s="22"/>
      <c r="CM96" s="22">
        <f t="shared" si="139"/>
        <v>0</v>
      </c>
      <c r="CN96" s="22">
        <f t="shared" si="140"/>
        <v>0</v>
      </c>
      <c r="CO96" s="22">
        <f t="shared" si="141"/>
        <v>0.55762081784386619</v>
      </c>
      <c r="CP96" s="22">
        <f t="shared" si="142"/>
        <v>1.5384615384615383</v>
      </c>
      <c r="CQ96" s="22">
        <f t="shared" si="143"/>
        <v>0</v>
      </c>
      <c r="CR96" s="22">
        <f t="shared" si="144"/>
        <v>0</v>
      </c>
      <c r="CS96" s="22">
        <f t="shared" si="145"/>
        <v>0</v>
      </c>
      <c r="CT96" s="22">
        <f t="shared" si="146"/>
        <v>0</v>
      </c>
      <c r="CU96" s="22">
        <f t="shared" si="147"/>
        <v>0</v>
      </c>
      <c r="CV96" s="22">
        <f t="shared" si="148"/>
        <v>0</v>
      </c>
      <c r="CW96" s="22" t="e">
        <f t="shared" si="149"/>
        <v>#DIV/0!</v>
      </c>
      <c r="CX96" s="22" t="e">
        <f t="shared" si="150"/>
        <v>#DIV/0!</v>
      </c>
      <c r="CY96" s="22">
        <f t="shared" si="151"/>
        <v>5.5555555555555554</v>
      </c>
      <c r="CZ96" s="22">
        <f t="shared" si="152"/>
        <v>4</v>
      </c>
      <c r="DA96" s="22">
        <f t="shared" si="153"/>
        <v>4.7619047619047619</v>
      </c>
      <c r="DB96" s="22">
        <f t="shared" si="154"/>
        <v>0</v>
      </c>
      <c r="DC96" s="22">
        <f t="shared" si="155"/>
        <v>0</v>
      </c>
      <c r="DD96" s="22"/>
      <c r="DE96" s="22">
        <f t="shared" si="156"/>
        <v>0</v>
      </c>
      <c r="DF96" s="22">
        <f t="shared" si="157"/>
        <v>0</v>
      </c>
      <c r="DG96" s="22">
        <f t="shared" si="158"/>
        <v>1</v>
      </c>
      <c r="DH96" s="22">
        <f t="shared" si="159"/>
        <v>1</v>
      </c>
      <c r="DI96" s="22">
        <f t="shared" si="160"/>
        <v>0</v>
      </c>
      <c r="DJ96" s="22">
        <f t="shared" si="161"/>
        <v>0</v>
      </c>
      <c r="DK96" s="22">
        <f t="shared" si="162"/>
        <v>0</v>
      </c>
      <c r="DL96" s="22">
        <f t="shared" si="163"/>
        <v>0</v>
      </c>
      <c r="DM96" s="22">
        <f t="shared" si="164"/>
        <v>0</v>
      </c>
      <c r="DN96" s="22">
        <f t="shared" si="165"/>
        <v>0</v>
      </c>
      <c r="DO96" s="22">
        <f t="shared" si="166"/>
        <v>0</v>
      </c>
      <c r="DP96" s="22">
        <f t="shared" si="167"/>
        <v>1</v>
      </c>
      <c r="DQ96" s="22">
        <f t="shared" si="168"/>
        <v>1</v>
      </c>
      <c r="DR96" s="22"/>
      <c r="DS96" s="22"/>
    </row>
    <row r="97" spans="1:123" ht="15.75" thickBot="1">
      <c r="A97" s="117" t="str">
        <f>'PUC-SP'!A5</f>
        <v>PUC-SP</v>
      </c>
      <c r="B97" s="117">
        <f>'PUC-SP'!B5</f>
        <v>3</v>
      </c>
      <c r="C97" s="117" t="str">
        <f>'PUC-SP'!C5</f>
        <v>DORIS RUTHI LEWIS</v>
      </c>
      <c r="D97" s="96" t="str">
        <f>'PUC-SP'!D5</f>
        <v>P</v>
      </c>
      <c r="E97" s="117">
        <f>'PUC-SP'!E5</f>
        <v>0</v>
      </c>
      <c r="F97" s="117">
        <f>'PUC-SP'!F5</f>
        <v>1</v>
      </c>
      <c r="G97" s="117">
        <f>'PUC-SP'!G5</f>
        <v>6</v>
      </c>
      <c r="H97" s="117">
        <f>'PUC-SP'!H5</f>
        <v>0</v>
      </c>
      <c r="I97" s="117">
        <f>'PUC-SP'!I5</f>
        <v>0</v>
      </c>
      <c r="J97" s="117">
        <f>'PUC-SP'!J5</f>
        <v>0</v>
      </c>
      <c r="K97" s="117">
        <f>'PUC-SP'!K5</f>
        <v>0</v>
      </c>
      <c r="L97" s="117">
        <f>'PUC-SP'!L5</f>
        <v>0</v>
      </c>
      <c r="M97" s="117">
        <f>'PUC-SP'!M5</f>
        <v>0</v>
      </c>
      <c r="N97" s="117">
        <f>'PUC-SP'!N5</f>
        <v>0</v>
      </c>
      <c r="O97" s="117">
        <f>'PUC-SP'!O5</f>
        <v>0</v>
      </c>
      <c r="P97" s="117">
        <f>'PUC-SP'!P5</f>
        <v>0</v>
      </c>
      <c r="Q97" s="117">
        <f>'PUC-SP'!Q5</f>
        <v>0</v>
      </c>
      <c r="R97" s="117">
        <f>'PUC-SP'!R5</f>
        <v>0</v>
      </c>
      <c r="S97" s="117">
        <f>'PUC-SP'!S5</f>
        <v>0</v>
      </c>
      <c r="T97" s="96" t="str">
        <f>'PUC-SP'!T5</f>
        <v>P</v>
      </c>
      <c r="U97" s="117">
        <f>'PUC-SP'!U5</f>
        <v>0</v>
      </c>
      <c r="V97" s="117">
        <f>'PUC-SP'!V5</f>
        <v>0</v>
      </c>
      <c r="W97" s="117">
        <f>'PUC-SP'!W5</f>
        <v>1</v>
      </c>
      <c r="X97" s="117">
        <f>'PUC-SP'!X5</f>
        <v>0</v>
      </c>
      <c r="Y97" s="117">
        <f>'PUC-SP'!Y5</f>
        <v>0</v>
      </c>
      <c r="Z97" s="117">
        <f>'PUC-SP'!Z5</f>
        <v>0</v>
      </c>
      <c r="AA97" s="117">
        <f>'PUC-SP'!AA5</f>
        <v>0</v>
      </c>
      <c r="AB97" s="117">
        <f>'PUC-SP'!AB5</f>
        <v>0</v>
      </c>
      <c r="AC97" s="117">
        <f>'PUC-SP'!AC5</f>
        <v>0</v>
      </c>
      <c r="AD97" s="117">
        <f>'PUC-SP'!AD5</f>
        <v>0</v>
      </c>
      <c r="AE97" s="117">
        <f>'PUC-SP'!AE5</f>
        <v>0</v>
      </c>
      <c r="AF97" s="117">
        <f>'PUC-SP'!AF5</f>
        <v>0</v>
      </c>
      <c r="AG97" s="117">
        <f>'PUC-SP'!AG5</f>
        <v>1</v>
      </c>
      <c r="AH97" s="117">
        <f>'PUC-SP'!AH5</f>
        <v>0</v>
      </c>
      <c r="AI97" s="117">
        <f>'PUC-SP'!AI5</f>
        <v>0</v>
      </c>
      <c r="AJ97" s="48"/>
      <c r="AK97" s="90"/>
      <c r="AL97" s="31"/>
      <c r="AM97" s="31"/>
      <c r="AN97" s="34"/>
      <c r="AO97" s="34"/>
      <c r="AP97" s="34"/>
      <c r="AQ97" s="34"/>
      <c r="AR97" s="35"/>
      <c r="AS97" s="31"/>
      <c r="AT97" s="31"/>
      <c r="AU97" s="31"/>
      <c r="AV97" s="31"/>
      <c r="AW97" s="31"/>
      <c r="AX97" s="31"/>
      <c r="AY97" s="31"/>
      <c r="AZ97" s="27">
        <f t="shared" si="110"/>
        <v>2</v>
      </c>
      <c r="BA97" s="28">
        <f t="shared" si="111"/>
        <v>0</v>
      </c>
      <c r="BB97" s="29">
        <f t="shared" si="112"/>
        <v>1</v>
      </c>
      <c r="BC97" s="29">
        <f t="shared" si="113"/>
        <v>1</v>
      </c>
      <c r="BD97" s="29">
        <f t="shared" si="114"/>
        <v>7</v>
      </c>
      <c r="BE97" s="29">
        <f t="shared" si="115"/>
        <v>8</v>
      </c>
      <c r="BF97" s="29">
        <f t="shared" si="116"/>
        <v>0</v>
      </c>
      <c r="BG97" s="29">
        <f t="shared" si="117"/>
        <v>8</v>
      </c>
      <c r="BH97" s="29">
        <f t="shared" si="118"/>
        <v>0</v>
      </c>
      <c r="BI97" s="29">
        <f t="shared" si="119"/>
        <v>0</v>
      </c>
      <c r="BJ97" s="29">
        <f t="shared" si="120"/>
        <v>0</v>
      </c>
      <c r="BK97" s="29">
        <f t="shared" si="121"/>
        <v>0</v>
      </c>
      <c r="BL97" s="29">
        <f t="shared" si="122"/>
        <v>0</v>
      </c>
      <c r="BM97" s="29">
        <f t="shared" si="123"/>
        <v>0</v>
      </c>
      <c r="BN97" s="29">
        <f t="shared" si="124"/>
        <v>0</v>
      </c>
      <c r="BO97" s="29">
        <f t="shared" si="125"/>
        <v>0</v>
      </c>
      <c r="BP97" s="29">
        <f t="shared" si="126"/>
        <v>0</v>
      </c>
      <c r="BQ97" s="29">
        <f t="shared" si="127"/>
        <v>0</v>
      </c>
      <c r="BR97" s="29">
        <f t="shared" si="128"/>
        <v>1</v>
      </c>
      <c r="BS97" s="29">
        <f t="shared" si="129"/>
        <v>1</v>
      </c>
      <c r="BT97" s="29">
        <f t="shared" si="130"/>
        <v>0</v>
      </c>
      <c r="BU97" s="30">
        <f t="shared" si="131"/>
        <v>0</v>
      </c>
      <c r="BV97" s="30">
        <f t="shared" si="132"/>
        <v>0</v>
      </c>
      <c r="BW97" s="22"/>
      <c r="BX97" s="28">
        <f t="shared" si="133"/>
        <v>500</v>
      </c>
      <c r="BY97" s="29">
        <f t="shared" si="134"/>
        <v>0</v>
      </c>
      <c r="BZ97" s="29">
        <f t="shared" si="135"/>
        <v>0</v>
      </c>
      <c r="CA97" s="29">
        <f t="shared" si="136"/>
        <v>0</v>
      </c>
      <c r="CB97" s="29">
        <f t="shared" si="137"/>
        <v>50</v>
      </c>
      <c r="CC97" s="30">
        <f t="shared" si="106"/>
        <v>550</v>
      </c>
      <c r="CD97" s="122">
        <f t="shared" si="103"/>
        <v>403.33333333333337</v>
      </c>
      <c r="CE97" s="22">
        <f t="shared" si="107"/>
        <v>3</v>
      </c>
      <c r="CF97" s="122">
        <f t="shared" si="104"/>
        <v>363.33333333333337</v>
      </c>
      <c r="CG97" s="22">
        <f t="shared" si="108"/>
        <v>4</v>
      </c>
      <c r="CH97" s="122">
        <f t="shared" si="105"/>
        <v>323.33333333333337</v>
      </c>
      <c r="CI97" s="22">
        <f t="shared" si="109"/>
        <v>5</v>
      </c>
      <c r="CJ97" s="22"/>
      <c r="CK97" s="22">
        <f t="shared" si="138"/>
        <v>0.98163451069981611</v>
      </c>
      <c r="CL97" s="22"/>
      <c r="CM97" s="22">
        <f t="shared" si="139"/>
        <v>0</v>
      </c>
      <c r="CN97" s="22">
        <f t="shared" si="140"/>
        <v>0.56497175141242939</v>
      </c>
      <c r="CO97" s="22">
        <f t="shared" si="141"/>
        <v>1.3011152416356877</v>
      </c>
      <c r="CP97" s="22">
        <f t="shared" si="142"/>
        <v>0</v>
      </c>
      <c r="CQ97" s="22">
        <f t="shared" si="143"/>
        <v>0</v>
      </c>
      <c r="CR97" s="22">
        <f t="shared" si="144"/>
        <v>0</v>
      </c>
      <c r="CS97" s="22">
        <f t="shared" si="145"/>
        <v>0</v>
      </c>
      <c r="CT97" s="22">
        <f t="shared" si="146"/>
        <v>0</v>
      </c>
      <c r="CU97" s="22">
        <f t="shared" si="147"/>
        <v>0</v>
      </c>
      <c r="CV97" s="22">
        <f t="shared" si="148"/>
        <v>0</v>
      </c>
      <c r="CW97" s="22" t="e">
        <f t="shared" si="149"/>
        <v>#DIV/0!</v>
      </c>
      <c r="CX97" s="22" t="e">
        <f t="shared" si="150"/>
        <v>#DIV/0!</v>
      </c>
      <c r="CY97" s="22">
        <f t="shared" si="151"/>
        <v>0</v>
      </c>
      <c r="CZ97" s="22">
        <f t="shared" si="152"/>
        <v>4</v>
      </c>
      <c r="DA97" s="22">
        <f t="shared" si="153"/>
        <v>0</v>
      </c>
      <c r="DB97" s="22">
        <f t="shared" si="154"/>
        <v>0</v>
      </c>
      <c r="DC97" s="22">
        <f t="shared" si="155"/>
        <v>0</v>
      </c>
      <c r="DD97" s="22"/>
      <c r="DE97" s="22">
        <f t="shared" si="156"/>
        <v>0</v>
      </c>
      <c r="DF97" s="22">
        <f t="shared" si="157"/>
        <v>1</v>
      </c>
      <c r="DG97" s="22">
        <f t="shared" si="158"/>
        <v>1</v>
      </c>
      <c r="DH97" s="22">
        <f t="shared" si="159"/>
        <v>0</v>
      </c>
      <c r="DI97" s="22">
        <f t="shared" si="160"/>
        <v>0</v>
      </c>
      <c r="DJ97" s="22">
        <f t="shared" si="161"/>
        <v>0</v>
      </c>
      <c r="DK97" s="22">
        <f t="shared" si="162"/>
        <v>0</v>
      </c>
      <c r="DL97" s="22">
        <f t="shared" si="163"/>
        <v>0</v>
      </c>
      <c r="DM97" s="22">
        <f t="shared" si="164"/>
        <v>0</v>
      </c>
      <c r="DN97" s="22">
        <f t="shared" si="165"/>
        <v>0</v>
      </c>
      <c r="DO97" s="22">
        <f t="shared" si="166"/>
        <v>0</v>
      </c>
      <c r="DP97" s="22">
        <f t="shared" si="167"/>
        <v>0</v>
      </c>
      <c r="DQ97" s="22">
        <f t="shared" si="168"/>
        <v>1</v>
      </c>
      <c r="DR97" s="22"/>
      <c r="DS97" s="22"/>
    </row>
    <row r="98" spans="1:123" ht="15.75" thickBot="1">
      <c r="A98" s="117" t="str">
        <f>'PUC-SP'!A6</f>
        <v>PUC-SP</v>
      </c>
      <c r="B98" s="117">
        <f>'PUC-SP'!B6</f>
        <v>4</v>
      </c>
      <c r="C98" s="117" t="str">
        <f>'PUC-SP'!C6</f>
        <v>IEDA CHAVES PACHECO RUSSO</v>
      </c>
      <c r="D98" s="96" t="str">
        <f>'PUC-SP'!D6</f>
        <v>P</v>
      </c>
      <c r="E98" s="117">
        <f>'PUC-SP'!E6</f>
        <v>0</v>
      </c>
      <c r="F98" s="117">
        <f>'PUC-SP'!F6</f>
        <v>3</v>
      </c>
      <c r="G98" s="117">
        <f>'PUC-SP'!G6</f>
        <v>2</v>
      </c>
      <c r="H98" s="117">
        <f>'PUC-SP'!H6</f>
        <v>1</v>
      </c>
      <c r="I98" s="117">
        <f>'PUC-SP'!I6</f>
        <v>0</v>
      </c>
      <c r="J98" s="117">
        <f>'PUC-SP'!J6</f>
        <v>0</v>
      </c>
      <c r="K98" s="117">
        <f>'PUC-SP'!K6</f>
        <v>0</v>
      </c>
      <c r="L98" s="117">
        <f>'PUC-SP'!L6</f>
        <v>0</v>
      </c>
      <c r="M98" s="117">
        <f>'PUC-SP'!M6</f>
        <v>0</v>
      </c>
      <c r="N98" s="117">
        <f>'PUC-SP'!N6</f>
        <v>0</v>
      </c>
      <c r="O98" s="117">
        <f>'PUC-SP'!O6</f>
        <v>0</v>
      </c>
      <c r="P98" s="117">
        <f>'PUC-SP'!P6</f>
        <v>0</v>
      </c>
      <c r="Q98" s="117">
        <f>'PUC-SP'!Q6</f>
        <v>0</v>
      </c>
      <c r="R98" s="117">
        <f>'PUC-SP'!R6</f>
        <v>0</v>
      </c>
      <c r="S98" s="117">
        <f>'PUC-SP'!S6</f>
        <v>0</v>
      </c>
      <c r="T98" s="96" t="str">
        <f>'PUC-SP'!T6</f>
        <v>C</v>
      </c>
      <c r="U98" s="117">
        <f>'PUC-SP'!U6</f>
        <v>0</v>
      </c>
      <c r="V98" s="117">
        <f>'PUC-SP'!V6</f>
        <v>0</v>
      </c>
      <c r="W98" s="117">
        <f>'PUC-SP'!W6</f>
        <v>0</v>
      </c>
      <c r="X98" s="117">
        <f>'PUC-SP'!X6</f>
        <v>0</v>
      </c>
      <c r="Y98" s="117">
        <f>'PUC-SP'!Y6</f>
        <v>0</v>
      </c>
      <c r="Z98" s="117">
        <f>'PUC-SP'!Z6</f>
        <v>0</v>
      </c>
      <c r="AA98" s="117">
        <f>'PUC-SP'!AA6</f>
        <v>0</v>
      </c>
      <c r="AB98" s="117">
        <f>'PUC-SP'!AB6</f>
        <v>0</v>
      </c>
      <c r="AC98" s="117">
        <f>'PUC-SP'!AC6</f>
        <v>0</v>
      </c>
      <c r="AD98" s="117">
        <f>'PUC-SP'!AD6</f>
        <v>0</v>
      </c>
      <c r="AE98" s="117">
        <f>'PUC-SP'!AE6</f>
        <v>0</v>
      </c>
      <c r="AF98" s="117">
        <f>'PUC-SP'!AF6</f>
        <v>0</v>
      </c>
      <c r="AG98" s="117">
        <f>'PUC-SP'!AG6</f>
        <v>0</v>
      </c>
      <c r="AH98" s="117">
        <f>'PUC-SP'!AH6</f>
        <v>0</v>
      </c>
      <c r="AI98" s="117">
        <f>'PUC-SP'!AI6</f>
        <v>0</v>
      </c>
      <c r="AJ98" s="48"/>
      <c r="AK98" s="90"/>
      <c r="AL98" s="31"/>
      <c r="AM98" s="31"/>
      <c r="AN98" s="34"/>
      <c r="AO98" s="34"/>
      <c r="AP98" s="34"/>
      <c r="AQ98" s="34"/>
      <c r="AR98" s="35"/>
      <c r="AS98" s="31"/>
      <c r="AT98" s="31"/>
      <c r="AU98" s="31"/>
      <c r="AV98" s="31"/>
      <c r="AW98" s="31"/>
      <c r="AX98" s="31"/>
      <c r="AY98" s="31"/>
      <c r="AZ98" s="27">
        <f t="shared" si="110"/>
        <v>1</v>
      </c>
      <c r="BA98" s="28">
        <f t="shared" si="111"/>
        <v>0</v>
      </c>
      <c r="BB98" s="29">
        <f t="shared" si="112"/>
        <v>3</v>
      </c>
      <c r="BC98" s="29">
        <f t="shared" si="113"/>
        <v>3</v>
      </c>
      <c r="BD98" s="29">
        <f t="shared" si="114"/>
        <v>2</v>
      </c>
      <c r="BE98" s="29">
        <f t="shared" si="115"/>
        <v>5</v>
      </c>
      <c r="BF98" s="29">
        <f t="shared" si="116"/>
        <v>1</v>
      </c>
      <c r="BG98" s="29">
        <f t="shared" si="117"/>
        <v>6</v>
      </c>
      <c r="BH98" s="29">
        <f t="shared" si="118"/>
        <v>0</v>
      </c>
      <c r="BI98" s="29">
        <f t="shared" si="119"/>
        <v>0</v>
      </c>
      <c r="BJ98" s="29">
        <f t="shared" si="120"/>
        <v>0</v>
      </c>
      <c r="BK98" s="29">
        <f t="shared" si="121"/>
        <v>0</v>
      </c>
      <c r="BL98" s="29">
        <f t="shared" si="122"/>
        <v>0</v>
      </c>
      <c r="BM98" s="29">
        <f t="shared" si="123"/>
        <v>0</v>
      </c>
      <c r="BN98" s="29">
        <f t="shared" si="124"/>
        <v>0</v>
      </c>
      <c r="BO98" s="29">
        <f t="shared" si="125"/>
        <v>0</v>
      </c>
      <c r="BP98" s="29">
        <f t="shared" si="126"/>
        <v>0</v>
      </c>
      <c r="BQ98" s="29">
        <f t="shared" si="127"/>
        <v>0</v>
      </c>
      <c r="BR98" s="29">
        <f t="shared" si="128"/>
        <v>0</v>
      </c>
      <c r="BS98" s="29">
        <f t="shared" si="129"/>
        <v>0</v>
      </c>
      <c r="BT98" s="29">
        <f t="shared" si="130"/>
        <v>0</v>
      </c>
      <c r="BU98" s="30">
        <f t="shared" si="131"/>
        <v>0</v>
      </c>
      <c r="BV98" s="30">
        <f t="shared" si="132"/>
        <v>0</v>
      </c>
      <c r="BW98" s="22"/>
      <c r="BX98" s="28">
        <f t="shared" si="133"/>
        <v>400</v>
      </c>
      <c r="BY98" s="29">
        <f t="shared" si="134"/>
        <v>0</v>
      </c>
      <c r="BZ98" s="29">
        <f t="shared" si="135"/>
        <v>0</v>
      </c>
      <c r="CA98" s="29">
        <f t="shared" si="136"/>
        <v>0</v>
      </c>
      <c r="CB98" s="29">
        <f t="shared" si="137"/>
        <v>0</v>
      </c>
      <c r="CC98" s="30">
        <f t="shared" si="106"/>
        <v>400</v>
      </c>
      <c r="CD98" s="122">
        <f t="shared" si="103"/>
        <v>326.66666666666669</v>
      </c>
      <c r="CE98" s="22">
        <f t="shared" si="107"/>
        <v>3</v>
      </c>
      <c r="CF98" s="122">
        <f t="shared" si="104"/>
        <v>306.66666666666669</v>
      </c>
      <c r="CG98" s="22">
        <f t="shared" si="108"/>
        <v>4</v>
      </c>
      <c r="CH98" s="122">
        <f t="shared" si="105"/>
        <v>286.66666666666669</v>
      </c>
      <c r="CI98" s="22">
        <f t="shared" si="109"/>
        <v>5</v>
      </c>
      <c r="CJ98" s="22"/>
      <c r="CK98" s="22">
        <f t="shared" si="138"/>
        <v>0.71391600778168451</v>
      </c>
      <c r="CL98" s="22"/>
      <c r="CM98" s="22">
        <f t="shared" si="139"/>
        <v>0</v>
      </c>
      <c r="CN98" s="22">
        <f t="shared" si="140"/>
        <v>1.6949152542372881</v>
      </c>
      <c r="CO98" s="22">
        <f t="shared" si="141"/>
        <v>0.37174721189591081</v>
      </c>
      <c r="CP98" s="22">
        <f t="shared" si="142"/>
        <v>1.5384615384615383</v>
      </c>
      <c r="CQ98" s="22">
        <f t="shared" si="143"/>
        <v>0</v>
      </c>
      <c r="CR98" s="22">
        <f t="shared" si="144"/>
        <v>0</v>
      </c>
      <c r="CS98" s="22">
        <f t="shared" si="145"/>
        <v>0</v>
      </c>
      <c r="CT98" s="22">
        <f t="shared" si="146"/>
        <v>0</v>
      </c>
      <c r="CU98" s="22">
        <f t="shared" si="147"/>
        <v>0</v>
      </c>
      <c r="CV98" s="22">
        <f t="shared" si="148"/>
        <v>0</v>
      </c>
      <c r="CW98" s="22" t="e">
        <f t="shared" si="149"/>
        <v>#DIV/0!</v>
      </c>
      <c r="CX98" s="22" t="e">
        <f t="shared" si="150"/>
        <v>#DIV/0!</v>
      </c>
      <c r="CY98" s="22">
        <f t="shared" si="151"/>
        <v>0</v>
      </c>
      <c r="CZ98" s="22">
        <f t="shared" si="152"/>
        <v>0</v>
      </c>
      <c r="DA98" s="22">
        <f t="shared" si="153"/>
        <v>0</v>
      </c>
      <c r="DB98" s="22">
        <f t="shared" si="154"/>
        <v>0</v>
      </c>
      <c r="DC98" s="22">
        <f t="shared" si="155"/>
        <v>0</v>
      </c>
      <c r="DD98" s="22"/>
      <c r="DE98" s="22">
        <f t="shared" si="156"/>
        <v>0</v>
      </c>
      <c r="DF98" s="22">
        <f t="shared" si="157"/>
        <v>1</v>
      </c>
      <c r="DG98" s="22">
        <f t="shared" si="158"/>
        <v>1</v>
      </c>
      <c r="DH98" s="22">
        <f t="shared" si="159"/>
        <v>1</v>
      </c>
      <c r="DI98" s="22">
        <f t="shared" si="160"/>
        <v>0</v>
      </c>
      <c r="DJ98" s="22">
        <f t="shared" si="161"/>
        <v>0</v>
      </c>
      <c r="DK98" s="22">
        <f t="shared" si="162"/>
        <v>0</v>
      </c>
      <c r="DL98" s="22">
        <f t="shared" si="163"/>
        <v>0</v>
      </c>
      <c r="DM98" s="22">
        <f t="shared" si="164"/>
        <v>0</v>
      </c>
      <c r="DN98" s="22">
        <f t="shared" si="165"/>
        <v>0</v>
      </c>
      <c r="DO98" s="22">
        <f t="shared" si="166"/>
        <v>0</v>
      </c>
      <c r="DP98" s="22">
        <f t="shared" si="167"/>
        <v>0</v>
      </c>
      <c r="DQ98" s="22">
        <f t="shared" si="168"/>
        <v>0</v>
      </c>
      <c r="DR98" s="22"/>
      <c r="DS98" s="22"/>
    </row>
    <row r="99" spans="1:123" ht="15.75" thickBot="1">
      <c r="A99" s="117" t="str">
        <f>'PUC-SP'!A7</f>
        <v>PUC-SP</v>
      </c>
      <c r="B99" s="117">
        <f>'PUC-SP'!B7</f>
        <v>5</v>
      </c>
      <c r="C99" s="117" t="str">
        <f>'PUC-SP'!C7</f>
        <v>LESLIE PICCOLOTTO FERREIRA</v>
      </c>
      <c r="D99" s="96" t="str">
        <f>'PUC-SP'!D7</f>
        <v>P</v>
      </c>
      <c r="E99" s="117">
        <f>'PUC-SP'!E7</f>
        <v>0</v>
      </c>
      <c r="F99" s="117">
        <f>'PUC-SP'!F7</f>
        <v>2</v>
      </c>
      <c r="G99" s="117">
        <f>'PUC-SP'!G7</f>
        <v>9</v>
      </c>
      <c r="H99" s="117">
        <f>'PUC-SP'!H7</f>
        <v>4</v>
      </c>
      <c r="I99" s="117">
        <f>'PUC-SP'!I7</f>
        <v>1</v>
      </c>
      <c r="J99" s="117">
        <f>'PUC-SP'!J7</f>
        <v>1</v>
      </c>
      <c r="K99" s="117">
        <f>'PUC-SP'!K7</f>
        <v>2</v>
      </c>
      <c r="L99" s="117">
        <f>'PUC-SP'!L7</f>
        <v>0</v>
      </c>
      <c r="M99" s="117">
        <f>'PUC-SP'!M7</f>
        <v>0</v>
      </c>
      <c r="N99" s="117">
        <f>'PUC-SP'!N7</f>
        <v>0</v>
      </c>
      <c r="O99" s="117">
        <f>'PUC-SP'!O7</f>
        <v>0</v>
      </c>
      <c r="P99" s="117">
        <f>'PUC-SP'!P7</f>
        <v>0</v>
      </c>
      <c r="Q99" s="117">
        <f>'PUC-SP'!Q7</f>
        <v>0</v>
      </c>
      <c r="R99" s="117">
        <f>'PUC-SP'!R7</f>
        <v>0</v>
      </c>
      <c r="S99" s="117">
        <f>'PUC-SP'!S7</f>
        <v>0</v>
      </c>
      <c r="T99" s="96" t="str">
        <f>'PUC-SP'!T7</f>
        <v>P</v>
      </c>
      <c r="U99" s="117">
        <f>'PUC-SP'!U7</f>
        <v>0</v>
      </c>
      <c r="V99" s="117">
        <f>'PUC-SP'!V7</f>
        <v>1</v>
      </c>
      <c r="W99" s="117">
        <f>'PUC-SP'!W7</f>
        <v>6</v>
      </c>
      <c r="X99" s="117">
        <f>'PUC-SP'!X7</f>
        <v>4</v>
      </c>
      <c r="Y99" s="117">
        <f>'PUC-SP'!Y7</f>
        <v>0</v>
      </c>
      <c r="Z99" s="117">
        <f>'PUC-SP'!Z7</f>
        <v>0</v>
      </c>
      <c r="AA99" s="117">
        <f>'PUC-SP'!AA7</f>
        <v>0</v>
      </c>
      <c r="AB99" s="117">
        <f>'PUC-SP'!AB7</f>
        <v>0</v>
      </c>
      <c r="AC99" s="117">
        <f>'PUC-SP'!AC7</f>
        <v>0</v>
      </c>
      <c r="AD99" s="117">
        <f>'PUC-SP'!AD7</f>
        <v>0</v>
      </c>
      <c r="AE99" s="117">
        <f>'PUC-SP'!AE7</f>
        <v>0</v>
      </c>
      <c r="AF99" s="117">
        <f>'PUC-SP'!AF7</f>
        <v>0</v>
      </c>
      <c r="AG99" s="117">
        <f>'PUC-SP'!AG7</f>
        <v>0</v>
      </c>
      <c r="AH99" s="117">
        <f>'PUC-SP'!AH7</f>
        <v>1</v>
      </c>
      <c r="AI99" s="117">
        <f>'PUC-SP'!AI7</f>
        <v>0</v>
      </c>
      <c r="AJ99" s="48"/>
      <c r="AK99" s="90"/>
      <c r="AL99" s="31"/>
      <c r="AM99" s="31"/>
      <c r="AN99" s="34"/>
      <c r="AO99" s="34"/>
      <c r="AP99" s="34"/>
      <c r="AQ99" s="34"/>
      <c r="AR99" s="35"/>
      <c r="AS99" s="31"/>
      <c r="AT99" s="31"/>
      <c r="AU99" s="31"/>
      <c r="AV99" s="31"/>
      <c r="AW99" s="31"/>
      <c r="AX99" s="31"/>
      <c r="AY99" s="31"/>
      <c r="AZ99" s="27">
        <f t="shared" si="110"/>
        <v>2</v>
      </c>
      <c r="BA99" s="28">
        <f t="shared" si="111"/>
        <v>0</v>
      </c>
      <c r="BB99" s="29">
        <f t="shared" si="112"/>
        <v>3</v>
      </c>
      <c r="BC99" s="29">
        <f t="shared" si="113"/>
        <v>3</v>
      </c>
      <c r="BD99" s="29">
        <f t="shared" si="114"/>
        <v>15</v>
      </c>
      <c r="BE99" s="29">
        <f t="shared" si="115"/>
        <v>18</v>
      </c>
      <c r="BF99" s="29">
        <f t="shared" si="116"/>
        <v>8</v>
      </c>
      <c r="BG99" s="29">
        <f t="shared" si="117"/>
        <v>26</v>
      </c>
      <c r="BH99" s="29">
        <f t="shared" si="118"/>
        <v>1</v>
      </c>
      <c r="BI99" s="29">
        <f t="shared" si="119"/>
        <v>1</v>
      </c>
      <c r="BJ99" s="29">
        <f t="shared" si="120"/>
        <v>2</v>
      </c>
      <c r="BK99" s="29">
        <f t="shared" si="121"/>
        <v>0</v>
      </c>
      <c r="BL99" s="29">
        <f t="shared" si="122"/>
        <v>0</v>
      </c>
      <c r="BM99" s="29">
        <f t="shared" si="123"/>
        <v>0</v>
      </c>
      <c r="BN99" s="29">
        <f t="shared" si="124"/>
        <v>0</v>
      </c>
      <c r="BO99" s="29">
        <f t="shared" si="125"/>
        <v>0</v>
      </c>
      <c r="BP99" s="29">
        <f t="shared" si="126"/>
        <v>0</v>
      </c>
      <c r="BQ99" s="29">
        <f t="shared" si="127"/>
        <v>0</v>
      </c>
      <c r="BR99" s="29">
        <f t="shared" si="128"/>
        <v>0</v>
      </c>
      <c r="BS99" s="29">
        <f t="shared" si="129"/>
        <v>0</v>
      </c>
      <c r="BT99" s="29">
        <f t="shared" si="130"/>
        <v>1</v>
      </c>
      <c r="BU99" s="30">
        <f t="shared" si="131"/>
        <v>0</v>
      </c>
      <c r="BV99" s="30">
        <f t="shared" si="132"/>
        <v>0</v>
      </c>
      <c r="BW99" s="22"/>
      <c r="BX99" s="28">
        <f t="shared" si="133"/>
        <v>1480</v>
      </c>
      <c r="BY99" s="29">
        <f t="shared" si="134"/>
        <v>10</v>
      </c>
      <c r="BZ99" s="29">
        <f t="shared" si="135"/>
        <v>10</v>
      </c>
      <c r="CA99" s="29">
        <f t="shared" si="136"/>
        <v>0</v>
      </c>
      <c r="CB99" s="29">
        <f t="shared" si="137"/>
        <v>25</v>
      </c>
      <c r="CC99" s="30">
        <f t="shared" si="106"/>
        <v>1525</v>
      </c>
      <c r="CD99" s="122">
        <f t="shared" si="103"/>
        <v>1378.3333333333333</v>
      </c>
      <c r="CE99" s="22">
        <f t="shared" si="107"/>
        <v>3</v>
      </c>
      <c r="CF99" s="122">
        <f t="shared" si="104"/>
        <v>1338.3333333333333</v>
      </c>
      <c r="CG99" s="22">
        <f t="shared" si="108"/>
        <v>4</v>
      </c>
      <c r="CH99" s="122">
        <f t="shared" si="105"/>
        <v>1298.3333333333333</v>
      </c>
      <c r="CI99" s="22">
        <f t="shared" si="109"/>
        <v>5</v>
      </c>
      <c r="CJ99" s="22"/>
      <c r="CK99" s="22">
        <f t="shared" si="138"/>
        <v>2.7218047796676719</v>
      </c>
      <c r="CL99" s="22"/>
      <c r="CM99" s="22">
        <f t="shared" si="139"/>
        <v>0</v>
      </c>
      <c r="CN99" s="22">
        <f t="shared" si="140"/>
        <v>1.6949152542372881</v>
      </c>
      <c r="CO99" s="22">
        <f t="shared" si="141"/>
        <v>2.7881040892193307</v>
      </c>
      <c r="CP99" s="22">
        <f t="shared" si="142"/>
        <v>12.307692307692307</v>
      </c>
      <c r="CQ99" s="22">
        <f t="shared" si="143"/>
        <v>5</v>
      </c>
      <c r="CR99" s="22">
        <f t="shared" si="144"/>
        <v>5.8823529411764701</v>
      </c>
      <c r="CS99" s="22">
        <f t="shared" si="145"/>
        <v>5.7142857142857144</v>
      </c>
      <c r="CT99" s="22">
        <f t="shared" si="146"/>
        <v>0</v>
      </c>
      <c r="CU99" s="22">
        <f t="shared" si="147"/>
        <v>0</v>
      </c>
      <c r="CV99" s="22">
        <f t="shared" si="148"/>
        <v>0</v>
      </c>
      <c r="CW99" s="22" t="e">
        <f t="shared" si="149"/>
        <v>#DIV/0!</v>
      </c>
      <c r="CX99" s="22" t="e">
        <f t="shared" si="150"/>
        <v>#DIV/0!</v>
      </c>
      <c r="CY99" s="22">
        <f t="shared" si="151"/>
        <v>0</v>
      </c>
      <c r="CZ99" s="22">
        <f t="shared" si="152"/>
        <v>0</v>
      </c>
      <c r="DA99" s="22">
        <f t="shared" si="153"/>
        <v>4.7619047619047619</v>
      </c>
      <c r="DB99" s="22">
        <f t="shared" si="154"/>
        <v>0</v>
      </c>
      <c r="DC99" s="22">
        <f t="shared" si="155"/>
        <v>0</v>
      </c>
      <c r="DD99" s="22"/>
      <c r="DE99" s="22">
        <f t="shared" si="156"/>
        <v>0</v>
      </c>
      <c r="DF99" s="22">
        <f t="shared" si="157"/>
        <v>1</v>
      </c>
      <c r="DG99" s="22">
        <f t="shared" si="158"/>
        <v>1</v>
      </c>
      <c r="DH99" s="22">
        <f t="shared" si="159"/>
        <v>1</v>
      </c>
      <c r="DI99" s="22">
        <f t="shared" si="160"/>
        <v>1</v>
      </c>
      <c r="DJ99" s="22">
        <f t="shared" si="161"/>
        <v>1</v>
      </c>
      <c r="DK99" s="22">
        <f t="shared" si="162"/>
        <v>1</v>
      </c>
      <c r="DL99" s="22">
        <f t="shared" si="163"/>
        <v>0</v>
      </c>
      <c r="DM99" s="22">
        <f t="shared" si="164"/>
        <v>0</v>
      </c>
      <c r="DN99" s="22">
        <f t="shared" si="165"/>
        <v>0</v>
      </c>
      <c r="DO99" s="22">
        <f t="shared" si="166"/>
        <v>0</v>
      </c>
      <c r="DP99" s="22">
        <f t="shared" si="167"/>
        <v>0</v>
      </c>
      <c r="DQ99" s="22">
        <f t="shared" si="168"/>
        <v>0</v>
      </c>
      <c r="DR99" s="22"/>
      <c r="DS99" s="22"/>
    </row>
    <row r="100" spans="1:123" ht="15.75" thickBot="1">
      <c r="A100" s="117" t="str">
        <f>'PUC-SP'!A8</f>
        <v>PUC-SP</v>
      </c>
      <c r="B100" s="117">
        <f>'PUC-SP'!B8</f>
        <v>6</v>
      </c>
      <c r="C100" s="117" t="str">
        <f>'PUC-SP'!C8</f>
        <v>LUIZ AUGUSTO DE PAULA SOUZA</v>
      </c>
      <c r="D100" s="96" t="str">
        <f>'PUC-SP'!D8</f>
        <v>P</v>
      </c>
      <c r="E100" s="117">
        <f>'PUC-SP'!E8</f>
        <v>0</v>
      </c>
      <c r="F100" s="117">
        <f>'PUC-SP'!F8</f>
        <v>0</v>
      </c>
      <c r="G100" s="117">
        <f>'PUC-SP'!G8</f>
        <v>0</v>
      </c>
      <c r="H100" s="117">
        <f>'PUC-SP'!H8</f>
        <v>4</v>
      </c>
      <c r="I100" s="117">
        <f>'PUC-SP'!I8</f>
        <v>1</v>
      </c>
      <c r="J100" s="117">
        <f>'PUC-SP'!J8</f>
        <v>0</v>
      </c>
      <c r="K100" s="117">
        <f>'PUC-SP'!K8</f>
        <v>0</v>
      </c>
      <c r="L100" s="117">
        <f>'PUC-SP'!L8</f>
        <v>0</v>
      </c>
      <c r="M100" s="117">
        <f>'PUC-SP'!M8</f>
        <v>0</v>
      </c>
      <c r="N100" s="117">
        <f>'PUC-SP'!N8</f>
        <v>0</v>
      </c>
      <c r="O100" s="117">
        <f>'PUC-SP'!O8</f>
        <v>0</v>
      </c>
      <c r="P100" s="117">
        <f>'PUC-SP'!P8</f>
        <v>0</v>
      </c>
      <c r="Q100" s="117">
        <f>'PUC-SP'!Q8</f>
        <v>0</v>
      </c>
      <c r="R100" s="117">
        <f>'PUC-SP'!R8</f>
        <v>0</v>
      </c>
      <c r="S100" s="117">
        <f>'PUC-SP'!S8</f>
        <v>0</v>
      </c>
      <c r="T100" s="96" t="str">
        <f>'PUC-SP'!T8</f>
        <v>P</v>
      </c>
      <c r="U100" s="117">
        <f>'PUC-SP'!U8</f>
        <v>0</v>
      </c>
      <c r="V100" s="117">
        <f>'PUC-SP'!V8</f>
        <v>1</v>
      </c>
      <c r="W100" s="117">
        <f>'PUC-SP'!W8</f>
        <v>0</v>
      </c>
      <c r="X100" s="117">
        <f>'PUC-SP'!X8</f>
        <v>1</v>
      </c>
      <c r="Y100" s="117">
        <f>'PUC-SP'!Y8</f>
        <v>0</v>
      </c>
      <c r="Z100" s="117">
        <f>'PUC-SP'!Z8</f>
        <v>0</v>
      </c>
      <c r="AA100" s="117">
        <f>'PUC-SP'!AA8</f>
        <v>0</v>
      </c>
      <c r="AB100" s="117">
        <f>'PUC-SP'!AB8</f>
        <v>0</v>
      </c>
      <c r="AC100" s="117">
        <f>'PUC-SP'!AC8</f>
        <v>0</v>
      </c>
      <c r="AD100" s="117">
        <f>'PUC-SP'!AD8</f>
        <v>0</v>
      </c>
      <c r="AE100" s="117">
        <f>'PUC-SP'!AE8</f>
        <v>0</v>
      </c>
      <c r="AF100" s="117">
        <f>'PUC-SP'!AF8</f>
        <v>0</v>
      </c>
      <c r="AG100" s="117">
        <f>'PUC-SP'!AG8</f>
        <v>0</v>
      </c>
      <c r="AH100" s="117">
        <f>'PUC-SP'!AH8</f>
        <v>0</v>
      </c>
      <c r="AI100" s="117">
        <f>'PUC-SP'!AI8</f>
        <v>0</v>
      </c>
      <c r="AJ100" s="48"/>
      <c r="AK100" s="90"/>
      <c r="AL100" s="31"/>
      <c r="AM100" s="31"/>
      <c r="AN100" s="34"/>
      <c r="AO100" s="34"/>
      <c r="AP100" s="34"/>
      <c r="AQ100" s="34"/>
      <c r="AR100" s="35"/>
      <c r="AS100" s="31"/>
      <c r="AT100" s="31"/>
      <c r="AU100" s="31"/>
      <c r="AV100" s="31"/>
      <c r="AW100" s="31"/>
      <c r="AX100" s="31"/>
      <c r="AY100" s="31"/>
      <c r="AZ100" s="27">
        <f t="shared" si="110"/>
        <v>2</v>
      </c>
      <c r="BA100" s="28">
        <f t="shared" si="111"/>
        <v>0</v>
      </c>
      <c r="BB100" s="29">
        <f t="shared" si="112"/>
        <v>1</v>
      </c>
      <c r="BC100" s="29">
        <f t="shared" si="113"/>
        <v>1</v>
      </c>
      <c r="BD100" s="29">
        <f t="shared" si="114"/>
        <v>0</v>
      </c>
      <c r="BE100" s="29">
        <f t="shared" si="115"/>
        <v>1</v>
      </c>
      <c r="BF100" s="29">
        <f t="shared" si="116"/>
        <v>5</v>
      </c>
      <c r="BG100" s="29">
        <f t="shared" si="117"/>
        <v>6</v>
      </c>
      <c r="BH100" s="29">
        <f t="shared" si="118"/>
        <v>1</v>
      </c>
      <c r="BI100" s="29">
        <f t="shared" si="119"/>
        <v>0</v>
      </c>
      <c r="BJ100" s="29">
        <f t="shared" si="120"/>
        <v>0</v>
      </c>
      <c r="BK100" s="29">
        <f t="shared" si="121"/>
        <v>0</v>
      </c>
      <c r="BL100" s="29">
        <f t="shared" si="122"/>
        <v>0</v>
      </c>
      <c r="BM100" s="29">
        <f t="shared" si="123"/>
        <v>0</v>
      </c>
      <c r="BN100" s="29">
        <f t="shared" si="124"/>
        <v>0</v>
      </c>
      <c r="BO100" s="29">
        <f t="shared" si="125"/>
        <v>0</v>
      </c>
      <c r="BP100" s="29">
        <f t="shared" si="126"/>
        <v>0</v>
      </c>
      <c r="BQ100" s="29">
        <f t="shared" si="127"/>
        <v>0</v>
      </c>
      <c r="BR100" s="29">
        <f t="shared" si="128"/>
        <v>0</v>
      </c>
      <c r="BS100" s="29">
        <f t="shared" si="129"/>
        <v>0</v>
      </c>
      <c r="BT100" s="29">
        <f t="shared" si="130"/>
        <v>0</v>
      </c>
      <c r="BU100" s="30">
        <f t="shared" si="131"/>
        <v>0</v>
      </c>
      <c r="BV100" s="30">
        <f t="shared" si="132"/>
        <v>0</v>
      </c>
      <c r="BW100" s="22"/>
      <c r="BX100" s="28">
        <f t="shared" si="133"/>
        <v>300</v>
      </c>
      <c r="BY100" s="29">
        <f t="shared" si="134"/>
        <v>0</v>
      </c>
      <c r="BZ100" s="29">
        <f t="shared" si="135"/>
        <v>0</v>
      </c>
      <c r="CA100" s="29">
        <f t="shared" si="136"/>
        <v>0</v>
      </c>
      <c r="CB100" s="29">
        <f t="shared" si="137"/>
        <v>0</v>
      </c>
      <c r="CC100" s="30">
        <f t="shared" si="106"/>
        <v>300</v>
      </c>
      <c r="CD100" s="122">
        <f t="shared" si="103"/>
        <v>153.33333333333334</v>
      </c>
      <c r="CE100" s="22">
        <f t="shared" si="107"/>
        <v>3</v>
      </c>
      <c r="CF100" s="122">
        <f t="shared" si="104"/>
        <v>113.33333333333334</v>
      </c>
      <c r="CG100" s="22">
        <f t="shared" si="108"/>
        <v>4</v>
      </c>
      <c r="CH100" s="122">
        <f t="shared" si="105"/>
        <v>73.333333333333343</v>
      </c>
      <c r="CI100" s="22">
        <f t="shared" si="109"/>
        <v>5</v>
      </c>
      <c r="CJ100" s="22"/>
      <c r="CK100" s="22">
        <f t="shared" si="138"/>
        <v>0.53543700583626341</v>
      </c>
      <c r="CL100" s="22"/>
      <c r="CM100" s="22">
        <f t="shared" si="139"/>
        <v>0</v>
      </c>
      <c r="CN100" s="22">
        <f t="shared" si="140"/>
        <v>0.56497175141242939</v>
      </c>
      <c r="CO100" s="22">
        <f t="shared" si="141"/>
        <v>0</v>
      </c>
      <c r="CP100" s="22">
        <f t="shared" si="142"/>
        <v>7.6923076923076916</v>
      </c>
      <c r="CQ100" s="22">
        <f t="shared" si="143"/>
        <v>5</v>
      </c>
      <c r="CR100" s="22">
        <f t="shared" si="144"/>
        <v>0</v>
      </c>
      <c r="CS100" s="22">
        <f t="shared" si="145"/>
        <v>0</v>
      </c>
      <c r="CT100" s="22">
        <f t="shared" si="146"/>
        <v>0</v>
      </c>
      <c r="CU100" s="22">
        <f t="shared" si="147"/>
        <v>0</v>
      </c>
      <c r="CV100" s="22">
        <f t="shared" si="148"/>
        <v>0</v>
      </c>
      <c r="CW100" s="22" t="e">
        <f t="shared" si="149"/>
        <v>#DIV/0!</v>
      </c>
      <c r="CX100" s="22" t="e">
        <f t="shared" si="150"/>
        <v>#DIV/0!</v>
      </c>
      <c r="CY100" s="22">
        <f t="shared" si="151"/>
        <v>0</v>
      </c>
      <c r="CZ100" s="22">
        <f t="shared" si="152"/>
        <v>0</v>
      </c>
      <c r="DA100" s="22">
        <f t="shared" si="153"/>
        <v>0</v>
      </c>
      <c r="DB100" s="22">
        <f t="shared" si="154"/>
        <v>0</v>
      </c>
      <c r="DC100" s="22">
        <f t="shared" si="155"/>
        <v>0</v>
      </c>
      <c r="DD100" s="22"/>
      <c r="DE100" s="22">
        <f t="shared" si="156"/>
        <v>0</v>
      </c>
      <c r="DF100" s="22">
        <f t="shared" si="157"/>
        <v>1</v>
      </c>
      <c r="DG100" s="22">
        <f t="shared" si="158"/>
        <v>0</v>
      </c>
      <c r="DH100" s="22">
        <f t="shared" si="159"/>
        <v>1</v>
      </c>
      <c r="DI100" s="22">
        <f t="shared" si="160"/>
        <v>1</v>
      </c>
      <c r="DJ100" s="22">
        <f t="shared" si="161"/>
        <v>0</v>
      </c>
      <c r="DK100" s="22">
        <f t="shared" si="162"/>
        <v>0</v>
      </c>
      <c r="DL100" s="22">
        <f t="shared" si="163"/>
        <v>0</v>
      </c>
      <c r="DM100" s="22">
        <f t="shared" si="164"/>
        <v>0</v>
      </c>
      <c r="DN100" s="22">
        <f t="shared" si="165"/>
        <v>0</v>
      </c>
      <c r="DO100" s="22">
        <f t="shared" si="166"/>
        <v>0</v>
      </c>
      <c r="DP100" s="22">
        <f t="shared" si="167"/>
        <v>0</v>
      </c>
      <c r="DQ100" s="22">
        <f t="shared" si="168"/>
        <v>0</v>
      </c>
      <c r="DR100" s="22"/>
      <c r="DS100" s="22"/>
    </row>
    <row r="101" spans="1:123" ht="15.75" thickBot="1">
      <c r="A101" s="117" t="str">
        <f>'PUC-SP'!A9</f>
        <v>PUC-SP</v>
      </c>
      <c r="B101" s="117">
        <f>'PUC-SP'!B9</f>
        <v>7</v>
      </c>
      <c r="C101" s="117" t="str">
        <f>'PUC-SP'!C9</f>
        <v>MARIA CECILIA BEVILACQUA</v>
      </c>
      <c r="D101" s="96" t="str">
        <f>'PUC-SP'!D9</f>
        <v>C</v>
      </c>
      <c r="E101" s="117">
        <f>'PUC-SP'!E9</f>
        <v>0</v>
      </c>
      <c r="F101" s="117">
        <f>'PUC-SP'!F9</f>
        <v>0</v>
      </c>
      <c r="G101" s="117">
        <f>'PUC-SP'!G9</f>
        <v>0</v>
      </c>
      <c r="H101" s="117">
        <f>'PUC-SP'!H9</f>
        <v>0</v>
      </c>
      <c r="I101" s="117">
        <f>'PUC-SP'!I9</f>
        <v>0</v>
      </c>
      <c r="J101" s="117">
        <f>'PUC-SP'!J9</f>
        <v>0</v>
      </c>
      <c r="K101" s="117">
        <f>'PUC-SP'!K9</f>
        <v>0</v>
      </c>
      <c r="L101" s="117">
        <f>'PUC-SP'!L9</f>
        <v>0</v>
      </c>
      <c r="M101" s="117">
        <f>'PUC-SP'!M9</f>
        <v>0</v>
      </c>
      <c r="N101" s="117">
        <f>'PUC-SP'!N9</f>
        <v>0</v>
      </c>
      <c r="O101" s="117">
        <f>'PUC-SP'!O9</f>
        <v>0</v>
      </c>
      <c r="P101" s="117">
        <f>'PUC-SP'!P9</f>
        <v>0</v>
      </c>
      <c r="Q101" s="117">
        <f>'PUC-SP'!Q9</f>
        <v>0</v>
      </c>
      <c r="R101" s="117">
        <f>'PUC-SP'!R9</f>
        <v>0</v>
      </c>
      <c r="S101" s="117">
        <f>'PUC-SP'!S9</f>
        <v>0</v>
      </c>
      <c r="T101" s="96" t="str">
        <f>'PUC-SP'!T9</f>
        <v>C</v>
      </c>
      <c r="U101" s="117">
        <f>'PUC-SP'!U9</f>
        <v>0</v>
      </c>
      <c r="V101" s="117">
        <f>'PUC-SP'!V9</f>
        <v>0</v>
      </c>
      <c r="W101" s="117">
        <f>'PUC-SP'!W9</f>
        <v>0</v>
      </c>
      <c r="X101" s="117">
        <f>'PUC-SP'!X9</f>
        <v>0</v>
      </c>
      <c r="Y101" s="117">
        <f>'PUC-SP'!Y9</f>
        <v>0</v>
      </c>
      <c r="Z101" s="117">
        <f>'PUC-SP'!Z9</f>
        <v>0</v>
      </c>
      <c r="AA101" s="117">
        <f>'PUC-SP'!AA9</f>
        <v>0</v>
      </c>
      <c r="AB101" s="117">
        <f>'PUC-SP'!AB9</f>
        <v>0</v>
      </c>
      <c r="AC101" s="117">
        <f>'PUC-SP'!AC9</f>
        <v>0</v>
      </c>
      <c r="AD101" s="117">
        <f>'PUC-SP'!AD9</f>
        <v>0</v>
      </c>
      <c r="AE101" s="117">
        <f>'PUC-SP'!AE9</f>
        <v>0</v>
      </c>
      <c r="AF101" s="117">
        <f>'PUC-SP'!AF9</f>
        <v>0</v>
      </c>
      <c r="AG101" s="117">
        <f>'PUC-SP'!AG9</f>
        <v>0</v>
      </c>
      <c r="AH101" s="117">
        <f>'PUC-SP'!AH9</f>
        <v>0</v>
      </c>
      <c r="AI101" s="117">
        <f>'PUC-SP'!AI9</f>
        <v>0</v>
      </c>
      <c r="AJ101" s="48"/>
      <c r="AK101" s="90"/>
      <c r="AL101" s="31"/>
      <c r="AM101" s="31"/>
      <c r="AN101" s="34"/>
      <c r="AO101" s="34"/>
      <c r="AP101" s="34"/>
      <c r="AQ101" s="34"/>
      <c r="AR101" s="35"/>
      <c r="AS101" s="31"/>
      <c r="AT101" s="31"/>
      <c r="AU101" s="31"/>
      <c r="AV101" s="31"/>
      <c r="AW101" s="31"/>
      <c r="AX101" s="31"/>
      <c r="AY101" s="31"/>
      <c r="AZ101" s="27">
        <f t="shared" si="110"/>
        <v>0</v>
      </c>
      <c r="BA101" s="28">
        <f t="shared" si="111"/>
        <v>0</v>
      </c>
      <c r="BB101" s="29">
        <f t="shared" si="112"/>
        <v>0</v>
      </c>
      <c r="BC101" s="29">
        <f t="shared" si="113"/>
        <v>0</v>
      </c>
      <c r="BD101" s="29">
        <f t="shared" si="114"/>
        <v>0</v>
      </c>
      <c r="BE101" s="29">
        <f t="shared" si="115"/>
        <v>0</v>
      </c>
      <c r="BF101" s="29">
        <f t="shared" si="116"/>
        <v>0</v>
      </c>
      <c r="BG101" s="29">
        <f t="shared" si="117"/>
        <v>0</v>
      </c>
      <c r="BH101" s="29">
        <f t="shared" si="118"/>
        <v>0</v>
      </c>
      <c r="BI101" s="29">
        <f t="shared" si="119"/>
        <v>0</v>
      </c>
      <c r="BJ101" s="29">
        <f t="shared" si="120"/>
        <v>0</v>
      </c>
      <c r="BK101" s="29">
        <f t="shared" si="121"/>
        <v>0</v>
      </c>
      <c r="BL101" s="29">
        <f t="shared" si="122"/>
        <v>0</v>
      </c>
      <c r="BM101" s="29">
        <f t="shared" si="123"/>
        <v>0</v>
      </c>
      <c r="BN101" s="29">
        <f t="shared" si="124"/>
        <v>0</v>
      </c>
      <c r="BO101" s="29">
        <f t="shared" si="125"/>
        <v>0</v>
      </c>
      <c r="BP101" s="29">
        <f t="shared" si="126"/>
        <v>0</v>
      </c>
      <c r="BQ101" s="29">
        <f t="shared" si="127"/>
        <v>0</v>
      </c>
      <c r="BR101" s="29">
        <f t="shared" si="128"/>
        <v>0</v>
      </c>
      <c r="BS101" s="29">
        <f t="shared" si="129"/>
        <v>0</v>
      </c>
      <c r="BT101" s="29">
        <f t="shared" si="130"/>
        <v>0</v>
      </c>
      <c r="BU101" s="30">
        <f t="shared" si="131"/>
        <v>0</v>
      </c>
      <c r="BV101" s="30">
        <f t="shared" si="132"/>
        <v>0</v>
      </c>
      <c r="BW101" s="22"/>
      <c r="BX101" s="28">
        <f t="shared" si="133"/>
        <v>0</v>
      </c>
      <c r="BY101" s="29">
        <f t="shared" si="134"/>
        <v>0</v>
      </c>
      <c r="BZ101" s="29">
        <f t="shared" si="135"/>
        <v>0</v>
      </c>
      <c r="CA101" s="29">
        <f t="shared" si="136"/>
        <v>0</v>
      </c>
      <c r="CB101" s="29">
        <f t="shared" si="137"/>
        <v>0</v>
      </c>
      <c r="CC101" s="30" t="str">
        <f t="shared" si="106"/>
        <v/>
      </c>
      <c r="CD101" s="122" t="e">
        <f t="shared" si="103"/>
        <v>#VALUE!</v>
      </c>
      <c r="CE101" s="22" t="str">
        <f t="shared" si="107"/>
        <v xml:space="preserve"> </v>
      </c>
      <c r="CF101" s="122" t="e">
        <f t="shared" si="104"/>
        <v>#VALUE!</v>
      </c>
      <c r="CG101" s="22" t="str">
        <f t="shared" si="108"/>
        <v xml:space="preserve"> </v>
      </c>
      <c r="CH101" s="122" t="e">
        <f t="shared" si="105"/>
        <v>#VALUE!</v>
      </c>
      <c r="CI101" s="22" t="str">
        <f t="shared" si="109"/>
        <v xml:space="preserve"> </v>
      </c>
      <c r="CJ101" s="22"/>
      <c r="CK101" s="22" t="e">
        <f t="shared" si="138"/>
        <v>#VALUE!</v>
      </c>
      <c r="CL101" s="22"/>
      <c r="CM101" s="22">
        <f t="shared" si="139"/>
        <v>0</v>
      </c>
      <c r="CN101" s="22">
        <f t="shared" si="140"/>
        <v>0</v>
      </c>
      <c r="CO101" s="22">
        <f t="shared" si="141"/>
        <v>0</v>
      </c>
      <c r="CP101" s="22">
        <f t="shared" si="142"/>
        <v>0</v>
      </c>
      <c r="CQ101" s="22">
        <f t="shared" si="143"/>
        <v>0</v>
      </c>
      <c r="CR101" s="22">
        <f t="shared" si="144"/>
        <v>0</v>
      </c>
      <c r="CS101" s="22">
        <f t="shared" si="145"/>
        <v>0</v>
      </c>
      <c r="CT101" s="22">
        <f t="shared" si="146"/>
        <v>0</v>
      </c>
      <c r="CU101" s="22">
        <f t="shared" si="147"/>
        <v>0</v>
      </c>
      <c r="CV101" s="22">
        <f t="shared" si="148"/>
        <v>0</v>
      </c>
      <c r="CW101" s="22" t="e">
        <f t="shared" si="149"/>
        <v>#DIV/0!</v>
      </c>
      <c r="CX101" s="22" t="e">
        <f t="shared" si="150"/>
        <v>#DIV/0!</v>
      </c>
      <c r="CY101" s="22">
        <f t="shared" si="151"/>
        <v>0</v>
      </c>
      <c r="CZ101" s="22">
        <f t="shared" si="152"/>
        <v>0</v>
      </c>
      <c r="DA101" s="22">
        <f t="shared" si="153"/>
        <v>0</v>
      </c>
      <c r="DB101" s="22">
        <f t="shared" si="154"/>
        <v>0</v>
      </c>
      <c r="DC101" s="22">
        <f t="shared" si="155"/>
        <v>0</v>
      </c>
      <c r="DD101" s="22"/>
      <c r="DE101" s="22">
        <f t="shared" si="156"/>
        <v>0</v>
      </c>
      <c r="DF101" s="22">
        <f t="shared" si="157"/>
        <v>0</v>
      </c>
      <c r="DG101" s="22">
        <f t="shared" si="158"/>
        <v>0</v>
      </c>
      <c r="DH101" s="22">
        <f t="shared" si="159"/>
        <v>0</v>
      </c>
      <c r="DI101" s="22">
        <f t="shared" si="160"/>
        <v>0</v>
      </c>
      <c r="DJ101" s="22">
        <f t="shared" si="161"/>
        <v>0</v>
      </c>
      <c r="DK101" s="22">
        <f t="shared" si="162"/>
        <v>0</v>
      </c>
      <c r="DL101" s="22">
        <f t="shared" si="163"/>
        <v>0</v>
      </c>
      <c r="DM101" s="22">
        <f t="shared" si="164"/>
        <v>0</v>
      </c>
      <c r="DN101" s="22">
        <f t="shared" si="165"/>
        <v>0</v>
      </c>
      <c r="DO101" s="22">
        <f t="shared" si="166"/>
        <v>0</v>
      </c>
      <c r="DP101" s="22">
        <f t="shared" si="167"/>
        <v>0</v>
      </c>
      <c r="DQ101" s="22">
        <f t="shared" si="168"/>
        <v>0</v>
      </c>
      <c r="DR101" s="22"/>
      <c r="DS101" s="22"/>
    </row>
    <row r="102" spans="1:123" ht="15.75" thickBot="1">
      <c r="A102" s="117" t="str">
        <f>'PUC-SP'!A10</f>
        <v>PUC-SP</v>
      </c>
      <c r="B102" s="117">
        <f>'PUC-SP'!B10</f>
        <v>8</v>
      </c>
      <c r="C102" s="117" t="str">
        <f>'PUC-SP'!C10</f>
        <v>MARIA CLAUDIA CUNHA</v>
      </c>
      <c r="D102" s="96" t="str">
        <f>'PUC-SP'!D10</f>
        <v>P</v>
      </c>
      <c r="E102" s="117">
        <f>'PUC-SP'!E10</f>
        <v>0</v>
      </c>
      <c r="F102" s="117">
        <f>'PUC-SP'!F10</f>
        <v>1</v>
      </c>
      <c r="G102" s="117">
        <f>'PUC-SP'!G10</f>
        <v>0</v>
      </c>
      <c r="H102" s="117">
        <f>'PUC-SP'!H10</f>
        <v>1</v>
      </c>
      <c r="I102" s="117">
        <f>'PUC-SP'!I10</f>
        <v>0</v>
      </c>
      <c r="J102" s="117">
        <f>'PUC-SP'!J10</f>
        <v>0</v>
      </c>
      <c r="K102" s="117">
        <f>'PUC-SP'!K10</f>
        <v>0</v>
      </c>
      <c r="L102" s="117">
        <f>'PUC-SP'!L10</f>
        <v>0</v>
      </c>
      <c r="M102" s="117">
        <f>'PUC-SP'!M10</f>
        <v>0</v>
      </c>
      <c r="N102" s="117">
        <f>'PUC-SP'!N10</f>
        <v>0</v>
      </c>
      <c r="O102" s="117">
        <f>'PUC-SP'!O10</f>
        <v>0</v>
      </c>
      <c r="P102" s="117">
        <f>'PUC-SP'!P10</f>
        <v>0</v>
      </c>
      <c r="Q102" s="117">
        <f>'PUC-SP'!Q10</f>
        <v>0</v>
      </c>
      <c r="R102" s="117">
        <f>'PUC-SP'!R10</f>
        <v>1</v>
      </c>
      <c r="S102" s="117">
        <f>'PUC-SP'!S10</f>
        <v>0</v>
      </c>
      <c r="T102" s="96" t="str">
        <f>'PUC-SP'!T10</f>
        <v>P</v>
      </c>
      <c r="U102" s="117">
        <f>'PUC-SP'!U10</f>
        <v>0</v>
      </c>
      <c r="V102" s="117">
        <f>'PUC-SP'!V10</f>
        <v>0</v>
      </c>
      <c r="W102" s="117">
        <f>'PUC-SP'!W10</f>
        <v>1</v>
      </c>
      <c r="X102" s="117">
        <f>'PUC-SP'!X10</f>
        <v>0</v>
      </c>
      <c r="Y102" s="117">
        <f>'PUC-SP'!Y10</f>
        <v>0</v>
      </c>
      <c r="Z102" s="117">
        <f>'PUC-SP'!Z10</f>
        <v>0</v>
      </c>
      <c r="AA102" s="117">
        <f>'PUC-SP'!AA10</f>
        <v>0</v>
      </c>
      <c r="AB102" s="117">
        <f>'PUC-SP'!AB10</f>
        <v>0</v>
      </c>
      <c r="AC102" s="117">
        <f>'PUC-SP'!AC10</f>
        <v>0</v>
      </c>
      <c r="AD102" s="117">
        <f>'PUC-SP'!AD10</f>
        <v>0</v>
      </c>
      <c r="AE102" s="117">
        <f>'PUC-SP'!AE10</f>
        <v>0</v>
      </c>
      <c r="AF102" s="117">
        <f>'PUC-SP'!AF10</f>
        <v>0</v>
      </c>
      <c r="AG102" s="117">
        <f>'PUC-SP'!AG10</f>
        <v>0</v>
      </c>
      <c r="AH102" s="117">
        <f>'PUC-SP'!AH10</f>
        <v>0</v>
      </c>
      <c r="AI102" s="117">
        <f>'PUC-SP'!AI10</f>
        <v>0</v>
      </c>
      <c r="AJ102" s="48"/>
      <c r="AK102" s="90"/>
      <c r="AL102" s="31"/>
      <c r="AM102" s="31"/>
      <c r="AN102" s="34"/>
      <c r="AO102" s="34"/>
      <c r="AP102" s="34"/>
      <c r="AQ102" s="34"/>
      <c r="AR102" s="35"/>
      <c r="AS102" s="31"/>
      <c r="AT102" s="31"/>
      <c r="AU102" s="31"/>
      <c r="AV102" s="31"/>
      <c r="AW102" s="31"/>
      <c r="AX102" s="31"/>
      <c r="AY102" s="31"/>
      <c r="AZ102" s="27">
        <f t="shared" si="110"/>
        <v>2</v>
      </c>
      <c r="BA102" s="28">
        <f t="shared" si="111"/>
        <v>0</v>
      </c>
      <c r="BB102" s="29">
        <f t="shared" si="112"/>
        <v>1</v>
      </c>
      <c r="BC102" s="29">
        <f t="shared" si="113"/>
        <v>1</v>
      </c>
      <c r="BD102" s="29">
        <f t="shared" si="114"/>
        <v>1</v>
      </c>
      <c r="BE102" s="29">
        <f t="shared" si="115"/>
        <v>2</v>
      </c>
      <c r="BF102" s="29">
        <f t="shared" si="116"/>
        <v>1</v>
      </c>
      <c r="BG102" s="29">
        <f t="shared" si="117"/>
        <v>3</v>
      </c>
      <c r="BH102" s="29">
        <f t="shared" si="118"/>
        <v>0</v>
      </c>
      <c r="BI102" s="29">
        <f t="shared" si="119"/>
        <v>0</v>
      </c>
      <c r="BJ102" s="29">
        <f t="shared" si="120"/>
        <v>0</v>
      </c>
      <c r="BK102" s="29">
        <f t="shared" si="121"/>
        <v>0</v>
      </c>
      <c r="BL102" s="29">
        <f t="shared" si="122"/>
        <v>0</v>
      </c>
      <c r="BM102" s="29">
        <f t="shared" si="123"/>
        <v>0</v>
      </c>
      <c r="BN102" s="29">
        <f t="shared" si="124"/>
        <v>0</v>
      </c>
      <c r="BO102" s="29">
        <f t="shared" si="125"/>
        <v>0</v>
      </c>
      <c r="BP102" s="29">
        <f t="shared" si="126"/>
        <v>0</v>
      </c>
      <c r="BQ102" s="29">
        <f t="shared" si="127"/>
        <v>0</v>
      </c>
      <c r="BR102" s="29">
        <f t="shared" si="128"/>
        <v>0</v>
      </c>
      <c r="BS102" s="29">
        <f t="shared" si="129"/>
        <v>0</v>
      </c>
      <c r="BT102" s="29">
        <f t="shared" si="130"/>
        <v>1</v>
      </c>
      <c r="BU102" s="30">
        <f t="shared" si="131"/>
        <v>0</v>
      </c>
      <c r="BV102" s="30">
        <f t="shared" si="132"/>
        <v>0</v>
      </c>
      <c r="BW102" s="22"/>
      <c r="BX102" s="28">
        <f t="shared" si="133"/>
        <v>180</v>
      </c>
      <c r="BY102" s="29">
        <f t="shared" si="134"/>
        <v>0</v>
      </c>
      <c r="BZ102" s="29">
        <f t="shared" si="135"/>
        <v>0</v>
      </c>
      <c r="CA102" s="29">
        <f t="shared" si="136"/>
        <v>0</v>
      </c>
      <c r="CB102" s="29">
        <f t="shared" si="137"/>
        <v>25</v>
      </c>
      <c r="CC102" s="30">
        <f t="shared" si="106"/>
        <v>205</v>
      </c>
      <c r="CD102" s="122">
        <f t="shared" si="103"/>
        <v>58.333333333333343</v>
      </c>
      <c r="CE102" s="22">
        <f t="shared" si="107"/>
        <v>3</v>
      </c>
      <c r="CF102" s="122">
        <f t="shared" si="104"/>
        <v>18.333333333333343</v>
      </c>
      <c r="CG102" s="22">
        <f t="shared" si="108"/>
        <v>4</v>
      </c>
      <c r="CH102" s="122">
        <f t="shared" si="105"/>
        <v>-21.666666666666657</v>
      </c>
      <c r="CI102" s="22" t="str">
        <f t="shared" si="109"/>
        <v>NAO</v>
      </c>
      <c r="CJ102" s="22"/>
      <c r="CK102" s="22">
        <f t="shared" si="138"/>
        <v>0.3658819539881133</v>
      </c>
      <c r="CL102" s="22"/>
      <c r="CM102" s="22">
        <f t="shared" si="139"/>
        <v>0</v>
      </c>
      <c r="CN102" s="22">
        <f t="shared" si="140"/>
        <v>0.56497175141242939</v>
      </c>
      <c r="CO102" s="22">
        <f t="shared" si="141"/>
        <v>0.18587360594795541</v>
      </c>
      <c r="CP102" s="22">
        <f t="shared" si="142"/>
        <v>1.5384615384615383</v>
      </c>
      <c r="CQ102" s="22">
        <f t="shared" si="143"/>
        <v>0</v>
      </c>
      <c r="CR102" s="22">
        <f t="shared" si="144"/>
        <v>0</v>
      </c>
      <c r="CS102" s="22">
        <f t="shared" si="145"/>
        <v>0</v>
      </c>
      <c r="CT102" s="22">
        <f t="shared" si="146"/>
        <v>0</v>
      </c>
      <c r="CU102" s="22">
        <f t="shared" si="147"/>
        <v>0</v>
      </c>
      <c r="CV102" s="22">
        <f t="shared" si="148"/>
        <v>0</v>
      </c>
      <c r="CW102" s="22" t="e">
        <f t="shared" si="149"/>
        <v>#DIV/0!</v>
      </c>
      <c r="CX102" s="22" t="e">
        <f t="shared" si="150"/>
        <v>#DIV/0!</v>
      </c>
      <c r="CY102" s="22">
        <f t="shared" si="151"/>
        <v>0</v>
      </c>
      <c r="CZ102" s="22">
        <f t="shared" si="152"/>
        <v>0</v>
      </c>
      <c r="DA102" s="22">
        <f t="shared" si="153"/>
        <v>4.7619047619047619</v>
      </c>
      <c r="DB102" s="22">
        <f t="shared" si="154"/>
        <v>0</v>
      </c>
      <c r="DC102" s="22">
        <f t="shared" si="155"/>
        <v>0</v>
      </c>
      <c r="DD102" s="22"/>
      <c r="DE102" s="22">
        <f t="shared" si="156"/>
        <v>0</v>
      </c>
      <c r="DF102" s="22">
        <f t="shared" si="157"/>
        <v>1</v>
      </c>
      <c r="DG102" s="22">
        <f t="shared" si="158"/>
        <v>1</v>
      </c>
      <c r="DH102" s="22">
        <f t="shared" si="159"/>
        <v>1</v>
      </c>
      <c r="DI102" s="22">
        <f t="shared" si="160"/>
        <v>0</v>
      </c>
      <c r="DJ102" s="22">
        <f t="shared" si="161"/>
        <v>0</v>
      </c>
      <c r="DK102" s="22">
        <f t="shared" si="162"/>
        <v>0</v>
      </c>
      <c r="DL102" s="22">
        <f t="shared" si="163"/>
        <v>0</v>
      </c>
      <c r="DM102" s="22">
        <f t="shared" si="164"/>
        <v>0</v>
      </c>
      <c r="DN102" s="22">
        <f t="shared" si="165"/>
        <v>0</v>
      </c>
      <c r="DO102" s="22">
        <f t="shared" si="166"/>
        <v>0</v>
      </c>
      <c r="DP102" s="22">
        <f t="shared" si="167"/>
        <v>0</v>
      </c>
      <c r="DQ102" s="22">
        <f t="shared" si="168"/>
        <v>0</v>
      </c>
      <c r="DR102" s="22"/>
      <c r="DS102" s="22"/>
    </row>
    <row r="103" spans="1:123" ht="15.75" thickBot="1">
      <c r="A103" s="117" t="str">
        <f>'PUC-SP'!A11</f>
        <v>PUC-SP</v>
      </c>
      <c r="B103" s="117">
        <f>'PUC-SP'!B11</f>
        <v>9</v>
      </c>
      <c r="C103" s="117" t="str">
        <f>'PUC-SP'!C11</f>
        <v>MARTA ASSUMPÇÃO DE ANDRADA E SILVA</v>
      </c>
      <c r="D103" s="96" t="str">
        <f>'PUC-SP'!D11</f>
        <v>P</v>
      </c>
      <c r="E103" s="117">
        <f>'PUC-SP'!E11</f>
        <v>1</v>
      </c>
      <c r="F103" s="117">
        <f>'PUC-SP'!F11</f>
        <v>0</v>
      </c>
      <c r="G103" s="117">
        <f>'PUC-SP'!G11</f>
        <v>4</v>
      </c>
      <c r="H103" s="117">
        <f>'PUC-SP'!H11</f>
        <v>0</v>
      </c>
      <c r="I103" s="117">
        <f>'PUC-SP'!I11</f>
        <v>0</v>
      </c>
      <c r="J103" s="117">
        <f>'PUC-SP'!J11</f>
        <v>0</v>
      </c>
      <c r="K103" s="117">
        <f>'PUC-SP'!K11</f>
        <v>1</v>
      </c>
      <c r="L103" s="117">
        <f>'PUC-SP'!L11</f>
        <v>0</v>
      </c>
      <c r="M103" s="117">
        <f>'PUC-SP'!M11</f>
        <v>0</v>
      </c>
      <c r="N103" s="117">
        <f>'PUC-SP'!N11</f>
        <v>0</v>
      </c>
      <c r="O103" s="117">
        <f>'PUC-SP'!O11</f>
        <v>0</v>
      </c>
      <c r="P103" s="117">
        <f>'PUC-SP'!P11</f>
        <v>0</v>
      </c>
      <c r="Q103" s="117">
        <f>'PUC-SP'!Q11</f>
        <v>0</v>
      </c>
      <c r="R103" s="117">
        <f>'PUC-SP'!R11</f>
        <v>0</v>
      </c>
      <c r="S103" s="117">
        <f>'PUC-SP'!S11</f>
        <v>0</v>
      </c>
      <c r="T103" s="96" t="str">
        <f>'PUC-SP'!T11</f>
        <v>P</v>
      </c>
      <c r="U103" s="117">
        <f>'PUC-SP'!U11</f>
        <v>0</v>
      </c>
      <c r="V103" s="117">
        <f>'PUC-SP'!V11</f>
        <v>1</v>
      </c>
      <c r="W103" s="117">
        <f>'PUC-SP'!W11</f>
        <v>1</v>
      </c>
      <c r="X103" s="117">
        <f>'PUC-SP'!X11</f>
        <v>0</v>
      </c>
      <c r="Y103" s="117">
        <f>'PUC-SP'!Y11</f>
        <v>0</v>
      </c>
      <c r="Z103" s="117">
        <f>'PUC-SP'!Z11</f>
        <v>0</v>
      </c>
      <c r="AA103" s="117">
        <f>'PUC-SP'!AA11</f>
        <v>0</v>
      </c>
      <c r="AB103" s="117">
        <f>'PUC-SP'!AB11</f>
        <v>0</v>
      </c>
      <c r="AC103" s="117">
        <f>'PUC-SP'!AC11</f>
        <v>0</v>
      </c>
      <c r="AD103" s="117">
        <f>'PUC-SP'!AD11</f>
        <v>0</v>
      </c>
      <c r="AE103" s="117">
        <f>'PUC-SP'!AE11</f>
        <v>0</v>
      </c>
      <c r="AF103" s="117">
        <f>'PUC-SP'!AF11</f>
        <v>0</v>
      </c>
      <c r="AG103" s="117">
        <f>'PUC-SP'!AG11</f>
        <v>0</v>
      </c>
      <c r="AH103" s="117">
        <f>'PUC-SP'!AH11</f>
        <v>1</v>
      </c>
      <c r="AI103" s="117">
        <f>'PUC-SP'!AI11</f>
        <v>0</v>
      </c>
      <c r="AJ103" s="48"/>
      <c r="AK103" s="90"/>
      <c r="AL103" s="31"/>
      <c r="AM103" s="31"/>
      <c r="AN103" s="34"/>
      <c r="AO103" s="34"/>
      <c r="AP103" s="34"/>
      <c r="AQ103" s="34"/>
      <c r="AR103" s="35"/>
      <c r="AS103" s="31"/>
      <c r="AT103" s="31"/>
      <c r="AU103" s="31"/>
      <c r="AV103" s="31"/>
      <c r="AW103" s="31"/>
      <c r="AX103" s="31"/>
      <c r="AY103" s="31"/>
      <c r="AZ103" s="27">
        <f t="shared" si="110"/>
        <v>2</v>
      </c>
      <c r="BA103" s="28">
        <f t="shared" si="111"/>
        <v>1</v>
      </c>
      <c r="BB103" s="29">
        <f t="shared" si="112"/>
        <v>1</v>
      </c>
      <c r="BC103" s="29">
        <f t="shared" si="113"/>
        <v>2</v>
      </c>
      <c r="BD103" s="29">
        <f t="shared" si="114"/>
        <v>5</v>
      </c>
      <c r="BE103" s="29">
        <f t="shared" si="115"/>
        <v>7</v>
      </c>
      <c r="BF103" s="29">
        <f t="shared" si="116"/>
        <v>0</v>
      </c>
      <c r="BG103" s="29">
        <f t="shared" si="117"/>
        <v>7</v>
      </c>
      <c r="BH103" s="29">
        <f t="shared" si="118"/>
        <v>0</v>
      </c>
      <c r="BI103" s="29">
        <f t="shared" si="119"/>
        <v>0</v>
      </c>
      <c r="BJ103" s="29">
        <f t="shared" si="120"/>
        <v>1</v>
      </c>
      <c r="BK103" s="29">
        <f t="shared" si="121"/>
        <v>0</v>
      </c>
      <c r="BL103" s="29">
        <f t="shared" si="122"/>
        <v>0</v>
      </c>
      <c r="BM103" s="29">
        <f t="shared" si="123"/>
        <v>0</v>
      </c>
      <c r="BN103" s="29">
        <f t="shared" si="124"/>
        <v>0</v>
      </c>
      <c r="BO103" s="29">
        <f t="shared" si="125"/>
        <v>0</v>
      </c>
      <c r="BP103" s="29">
        <f t="shared" si="126"/>
        <v>0</v>
      </c>
      <c r="BQ103" s="29">
        <f t="shared" si="127"/>
        <v>0</v>
      </c>
      <c r="BR103" s="29">
        <f t="shared" si="128"/>
        <v>0</v>
      </c>
      <c r="BS103" s="29">
        <f t="shared" si="129"/>
        <v>0</v>
      </c>
      <c r="BT103" s="29">
        <f t="shared" si="130"/>
        <v>1</v>
      </c>
      <c r="BU103" s="30">
        <f t="shared" si="131"/>
        <v>0</v>
      </c>
      <c r="BV103" s="30">
        <f t="shared" si="132"/>
        <v>0</v>
      </c>
      <c r="BW103" s="22"/>
      <c r="BX103" s="28">
        <f t="shared" si="133"/>
        <v>480</v>
      </c>
      <c r="BY103" s="29">
        <f t="shared" si="134"/>
        <v>0</v>
      </c>
      <c r="BZ103" s="29">
        <f t="shared" si="135"/>
        <v>5</v>
      </c>
      <c r="CA103" s="29">
        <f t="shared" si="136"/>
        <v>0</v>
      </c>
      <c r="CB103" s="29">
        <f t="shared" si="137"/>
        <v>25</v>
      </c>
      <c r="CC103" s="30">
        <f t="shared" si="106"/>
        <v>510</v>
      </c>
      <c r="CD103" s="122">
        <f t="shared" si="103"/>
        <v>363.33333333333337</v>
      </c>
      <c r="CE103" s="22">
        <f t="shared" si="107"/>
        <v>3</v>
      </c>
      <c r="CF103" s="122">
        <f t="shared" si="104"/>
        <v>323.33333333333337</v>
      </c>
      <c r="CG103" s="22">
        <f t="shared" si="108"/>
        <v>4</v>
      </c>
      <c r="CH103" s="122">
        <f t="shared" si="105"/>
        <v>283.33333333333337</v>
      </c>
      <c r="CI103" s="22">
        <f t="shared" si="109"/>
        <v>5</v>
      </c>
      <c r="CJ103" s="22"/>
      <c r="CK103" s="22">
        <f t="shared" si="138"/>
        <v>0.9102429099216478</v>
      </c>
      <c r="CL103" s="22"/>
      <c r="CM103" s="22">
        <f t="shared" si="139"/>
        <v>4.7619047619047619</v>
      </c>
      <c r="CN103" s="22">
        <f t="shared" si="140"/>
        <v>0.56497175141242939</v>
      </c>
      <c r="CO103" s="22">
        <f t="shared" si="141"/>
        <v>0.92936802973977695</v>
      </c>
      <c r="CP103" s="22">
        <f t="shared" si="142"/>
        <v>0</v>
      </c>
      <c r="CQ103" s="22">
        <f t="shared" si="143"/>
        <v>0</v>
      </c>
      <c r="CR103" s="22">
        <f t="shared" si="144"/>
        <v>0</v>
      </c>
      <c r="CS103" s="22">
        <f t="shared" si="145"/>
        <v>2.8571428571428572</v>
      </c>
      <c r="CT103" s="22">
        <f t="shared" si="146"/>
        <v>0</v>
      </c>
      <c r="CU103" s="22">
        <f t="shared" si="147"/>
        <v>0</v>
      </c>
      <c r="CV103" s="22">
        <f t="shared" si="148"/>
        <v>0</v>
      </c>
      <c r="CW103" s="22" t="e">
        <f t="shared" si="149"/>
        <v>#DIV/0!</v>
      </c>
      <c r="CX103" s="22" t="e">
        <f t="shared" si="150"/>
        <v>#DIV/0!</v>
      </c>
      <c r="CY103" s="22">
        <f t="shared" si="151"/>
        <v>0</v>
      </c>
      <c r="CZ103" s="22">
        <f t="shared" si="152"/>
        <v>0</v>
      </c>
      <c r="DA103" s="22">
        <f t="shared" si="153"/>
        <v>4.7619047619047619</v>
      </c>
      <c r="DB103" s="22">
        <f t="shared" si="154"/>
        <v>0</v>
      </c>
      <c r="DC103" s="22">
        <f t="shared" si="155"/>
        <v>0</v>
      </c>
      <c r="DD103" s="22"/>
      <c r="DE103" s="22">
        <f t="shared" si="156"/>
        <v>1</v>
      </c>
      <c r="DF103" s="22">
        <f t="shared" si="157"/>
        <v>1</v>
      </c>
      <c r="DG103" s="22">
        <f t="shared" si="158"/>
        <v>1</v>
      </c>
      <c r="DH103" s="22">
        <f t="shared" si="159"/>
        <v>0</v>
      </c>
      <c r="DI103" s="22">
        <f t="shared" si="160"/>
        <v>0</v>
      </c>
      <c r="DJ103" s="22">
        <f t="shared" si="161"/>
        <v>0</v>
      </c>
      <c r="DK103" s="22">
        <f t="shared" si="162"/>
        <v>1</v>
      </c>
      <c r="DL103" s="22">
        <f t="shared" si="163"/>
        <v>0</v>
      </c>
      <c r="DM103" s="22">
        <f t="shared" si="164"/>
        <v>0</v>
      </c>
      <c r="DN103" s="22">
        <f t="shared" si="165"/>
        <v>0</v>
      </c>
      <c r="DO103" s="22">
        <f t="shared" si="166"/>
        <v>0</v>
      </c>
      <c r="DP103" s="22">
        <f t="shared" si="167"/>
        <v>0</v>
      </c>
      <c r="DQ103" s="22">
        <f t="shared" si="168"/>
        <v>0</v>
      </c>
      <c r="DR103" s="22"/>
      <c r="DS103" s="22"/>
    </row>
    <row r="104" spans="1:123" ht="15.75" thickBot="1">
      <c r="A104" s="117" t="str">
        <f>'PUC-SP'!A12</f>
        <v>PUC-SP</v>
      </c>
      <c r="B104" s="117">
        <f>'PUC-SP'!B12</f>
        <v>10</v>
      </c>
      <c r="C104" s="117" t="str">
        <f>'PUC-SP'!C12</f>
        <v>OROZIMBO ALVES DA COSTA FILHO</v>
      </c>
      <c r="D104" s="96" t="str">
        <f>'PUC-SP'!D12</f>
        <v>C</v>
      </c>
      <c r="E104" s="117">
        <f>'PUC-SP'!E12</f>
        <v>0</v>
      </c>
      <c r="F104" s="117">
        <f>'PUC-SP'!F12</f>
        <v>0</v>
      </c>
      <c r="G104" s="117">
        <f>'PUC-SP'!G12</f>
        <v>0</v>
      </c>
      <c r="H104" s="117">
        <f>'PUC-SP'!H12</f>
        <v>0</v>
      </c>
      <c r="I104" s="117">
        <f>'PUC-SP'!I12</f>
        <v>0</v>
      </c>
      <c r="J104" s="117">
        <f>'PUC-SP'!J12</f>
        <v>0</v>
      </c>
      <c r="K104" s="117">
        <f>'PUC-SP'!K12</f>
        <v>0</v>
      </c>
      <c r="L104" s="117">
        <f>'PUC-SP'!L12</f>
        <v>0</v>
      </c>
      <c r="M104" s="117">
        <f>'PUC-SP'!M12</f>
        <v>0</v>
      </c>
      <c r="N104" s="117">
        <f>'PUC-SP'!N12</f>
        <v>0</v>
      </c>
      <c r="O104" s="117">
        <f>'PUC-SP'!O12</f>
        <v>0</v>
      </c>
      <c r="P104" s="117">
        <f>'PUC-SP'!P12</f>
        <v>0</v>
      </c>
      <c r="Q104" s="117">
        <f>'PUC-SP'!Q12</f>
        <v>0</v>
      </c>
      <c r="R104" s="117">
        <f>'PUC-SP'!R12</f>
        <v>0</v>
      </c>
      <c r="S104" s="117">
        <f>'PUC-SP'!S12</f>
        <v>0</v>
      </c>
      <c r="T104" s="96" t="str">
        <f>'PUC-SP'!T12</f>
        <v>C</v>
      </c>
      <c r="U104" s="117">
        <f>'PUC-SP'!U12</f>
        <v>0</v>
      </c>
      <c r="V104" s="117">
        <f>'PUC-SP'!V12</f>
        <v>0</v>
      </c>
      <c r="W104" s="117">
        <f>'PUC-SP'!W12</f>
        <v>0</v>
      </c>
      <c r="X104" s="117">
        <f>'PUC-SP'!X12</f>
        <v>0</v>
      </c>
      <c r="Y104" s="117">
        <f>'PUC-SP'!Y12</f>
        <v>0</v>
      </c>
      <c r="Z104" s="117">
        <f>'PUC-SP'!Z12</f>
        <v>0</v>
      </c>
      <c r="AA104" s="117">
        <f>'PUC-SP'!AA12</f>
        <v>0</v>
      </c>
      <c r="AB104" s="117">
        <f>'PUC-SP'!AB12</f>
        <v>0</v>
      </c>
      <c r="AC104" s="117">
        <f>'PUC-SP'!AC12</f>
        <v>0</v>
      </c>
      <c r="AD104" s="117">
        <f>'PUC-SP'!AD12</f>
        <v>0</v>
      </c>
      <c r="AE104" s="117">
        <f>'PUC-SP'!AE12</f>
        <v>0</v>
      </c>
      <c r="AF104" s="117">
        <f>'PUC-SP'!AF12</f>
        <v>0</v>
      </c>
      <c r="AG104" s="117">
        <f>'PUC-SP'!AG12</f>
        <v>0</v>
      </c>
      <c r="AH104" s="117">
        <f>'PUC-SP'!AH12</f>
        <v>0</v>
      </c>
      <c r="AI104" s="117">
        <f>'PUC-SP'!AI12</f>
        <v>0</v>
      </c>
      <c r="AJ104" s="48"/>
      <c r="AK104" s="90"/>
      <c r="AL104" s="31"/>
      <c r="AM104" s="31"/>
      <c r="AN104" s="34"/>
      <c r="AO104" s="34"/>
      <c r="AP104" s="34"/>
      <c r="AQ104" s="34"/>
      <c r="AR104" s="35"/>
      <c r="AS104" s="31"/>
      <c r="AT104" s="31"/>
      <c r="AU104" s="31"/>
      <c r="AV104" s="31"/>
      <c r="AW104" s="31"/>
      <c r="AX104" s="31"/>
      <c r="AY104" s="31"/>
      <c r="AZ104" s="27">
        <f t="shared" si="110"/>
        <v>0</v>
      </c>
      <c r="BA104" s="28">
        <f t="shared" si="111"/>
        <v>0</v>
      </c>
      <c r="BB104" s="29">
        <f t="shared" si="112"/>
        <v>0</v>
      </c>
      <c r="BC104" s="29">
        <f t="shared" si="113"/>
        <v>0</v>
      </c>
      <c r="BD104" s="29">
        <f t="shared" si="114"/>
        <v>0</v>
      </c>
      <c r="BE104" s="29">
        <f t="shared" si="115"/>
        <v>0</v>
      </c>
      <c r="BF104" s="29">
        <f t="shared" si="116"/>
        <v>0</v>
      </c>
      <c r="BG104" s="29">
        <f t="shared" si="117"/>
        <v>0</v>
      </c>
      <c r="BH104" s="29">
        <f t="shared" si="118"/>
        <v>0</v>
      </c>
      <c r="BI104" s="29">
        <f t="shared" si="119"/>
        <v>0</v>
      </c>
      <c r="BJ104" s="29">
        <f t="shared" si="120"/>
        <v>0</v>
      </c>
      <c r="BK104" s="29">
        <f t="shared" si="121"/>
        <v>0</v>
      </c>
      <c r="BL104" s="29">
        <f t="shared" si="122"/>
        <v>0</v>
      </c>
      <c r="BM104" s="29">
        <f t="shared" si="123"/>
        <v>0</v>
      </c>
      <c r="BN104" s="29">
        <f t="shared" si="124"/>
        <v>0</v>
      </c>
      <c r="BO104" s="29">
        <f t="shared" si="125"/>
        <v>0</v>
      </c>
      <c r="BP104" s="29">
        <f t="shared" si="126"/>
        <v>0</v>
      </c>
      <c r="BQ104" s="29">
        <f t="shared" si="127"/>
        <v>0</v>
      </c>
      <c r="BR104" s="29">
        <f t="shared" si="128"/>
        <v>0</v>
      </c>
      <c r="BS104" s="29">
        <f t="shared" si="129"/>
        <v>0</v>
      </c>
      <c r="BT104" s="29">
        <f t="shared" si="130"/>
        <v>0</v>
      </c>
      <c r="BU104" s="30">
        <f t="shared" si="131"/>
        <v>0</v>
      </c>
      <c r="BV104" s="30">
        <f t="shared" si="132"/>
        <v>0</v>
      </c>
      <c r="BW104" s="22"/>
      <c r="BX104" s="28">
        <f t="shared" si="133"/>
        <v>0</v>
      </c>
      <c r="BY104" s="29">
        <f t="shared" si="134"/>
        <v>0</v>
      </c>
      <c r="BZ104" s="29">
        <f t="shared" si="135"/>
        <v>0</v>
      </c>
      <c r="CA104" s="29">
        <f t="shared" si="136"/>
        <v>0</v>
      </c>
      <c r="CB104" s="29">
        <f t="shared" si="137"/>
        <v>0</v>
      </c>
      <c r="CC104" s="30" t="str">
        <f t="shared" si="106"/>
        <v/>
      </c>
      <c r="CD104" s="122" t="e">
        <f t="shared" si="103"/>
        <v>#VALUE!</v>
      </c>
      <c r="CE104" s="22" t="str">
        <f t="shared" si="107"/>
        <v xml:space="preserve"> </v>
      </c>
      <c r="CF104" s="122" t="e">
        <f t="shared" si="104"/>
        <v>#VALUE!</v>
      </c>
      <c r="CG104" s="22" t="str">
        <f t="shared" si="108"/>
        <v xml:space="preserve"> </v>
      </c>
      <c r="CH104" s="122" t="e">
        <f t="shared" si="105"/>
        <v>#VALUE!</v>
      </c>
      <c r="CI104" s="22" t="str">
        <f t="shared" si="109"/>
        <v xml:space="preserve"> </v>
      </c>
      <c r="CJ104" s="22"/>
      <c r="CK104" s="22" t="e">
        <f t="shared" si="138"/>
        <v>#VALUE!</v>
      </c>
      <c r="CL104" s="22"/>
      <c r="CM104" s="22">
        <f t="shared" si="139"/>
        <v>0</v>
      </c>
      <c r="CN104" s="22">
        <f t="shared" si="140"/>
        <v>0</v>
      </c>
      <c r="CO104" s="22">
        <f t="shared" si="141"/>
        <v>0</v>
      </c>
      <c r="CP104" s="22">
        <f t="shared" si="142"/>
        <v>0</v>
      </c>
      <c r="CQ104" s="22">
        <f t="shared" si="143"/>
        <v>0</v>
      </c>
      <c r="CR104" s="22">
        <f t="shared" si="144"/>
        <v>0</v>
      </c>
      <c r="CS104" s="22">
        <f t="shared" si="145"/>
        <v>0</v>
      </c>
      <c r="CT104" s="22">
        <f t="shared" si="146"/>
        <v>0</v>
      </c>
      <c r="CU104" s="22">
        <f t="shared" si="147"/>
        <v>0</v>
      </c>
      <c r="CV104" s="22">
        <f t="shared" si="148"/>
        <v>0</v>
      </c>
      <c r="CW104" s="22" t="e">
        <f t="shared" si="149"/>
        <v>#DIV/0!</v>
      </c>
      <c r="CX104" s="22" t="e">
        <f t="shared" si="150"/>
        <v>#DIV/0!</v>
      </c>
      <c r="CY104" s="22">
        <f t="shared" si="151"/>
        <v>0</v>
      </c>
      <c r="CZ104" s="22">
        <f t="shared" si="152"/>
        <v>0</v>
      </c>
      <c r="DA104" s="22">
        <f t="shared" si="153"/>
        <v>0</v>
      </c>
      <c r="DB104" s="22">
        <f t="shared" si="154"/>
        <v>0</v>
      </c>
      <c r="DC104" s="22">
        <f t="shared" si="155"/>
        <v>0</v>
      </c>
      <c r="DD104" s="22"/>
      <c r="DE104" s="22">
        <f t="shared" si="156"/>
        <v>0</v>
      </c>
      <c r="DF104" s="22">
        <f t="shared" si="157"/>
        <v>0</v>
      </c>
      <c r="DG104" s="22">
        <f t="shared" si="158"/>
        <v>0</v>
      </c>
      <c r="DH104" s="22">
        <f t="shared" si="159"/>
        <v>0</v>
      </c>
      <c r="DI104" s="22">
        <f t="shared" si="160"/>
        <v>0</v>
      </c>
      <c r="DJ104" s="22">
        <f t="shared" si="161"/>
        <v>0</v>
      </c>
      <c r="DK104" s="22">
        <f t="shared" si="162"/>
        <v>0</v>
      </c>
      <c r="DL104" s="22">
        <f t="shared" si="163"/>
        <v>0</v>
      </c>
      <c r="DM104" s="22">
        <f t="shared" si="164"/>
        <v>0</v>
      </c>
      <c r="DN104" s="22">
        <f t="shared" si="165"/>
        <v>0</v>
      </c>
      <c r="DO104" s="22">
        <f t="shared" si="166"/>
        <v>0</v>
      </c>
      <c r="DP104" s="22">
        <f t="shared" si="167"/>
        <v>0</v>
      </c>
      <c r="DQ104" s="22">
        <f t="shared" si="168"/>
        <v>0</v>
      </c>
      <c r="DR104" s="22"/>
      <c r="DS104" s="22"/>
    </row>
    <row r="105" spans="1:123" ht="15.75" thickBot="1">
      <c r="A105" s="117" t="str">
        <f>'PUC-SP'!A13</f>
        <v>PUC-SP</v>
      </c>
      <c r="B105" s="117">
        <f>'PUC-SP'!B13</f>
        <v>11</v>
      </c>
      <c r="C105" s="117" t="str">
        <f>'PUC-SP'!C13</f>
        <v>REGINA MARIA A. CAMARGO FREIRE</v>
      </c>
      <c r="D105" s="96" t="str">
        <f>'PUC-SP'!D13</f>
        <v>P</v>
      </c>
      <c r="E105" s="117">
        <f>'PUC-SP'!E13</f>
        <v>0</v>
      </c>
      <c r="F105" s="117">
        <f>'PUC-SP'!F13</f>
        <v>0</v>
      </c>
      <c r="G105" s="117">
        <f>'PUC-SP'!G13</f>
        <v>0</v>
      </c>
      <c r="H105" s="117">
        <f>'PUC-SP'!H13</f>
        <v>0</v>
      </c>
      <c r="I105" s="117">
        <f>'PUC-SP'!I13</f>
        <v>0</v>
      </c>
      <c r="J105" s="117">
        <f>'PUC-SP'!J13</f>
        <v>0</v>
      </c>
      <c r="K105" s="117">
        <f>'PUC-SP'!K13</f>
        <v>0</v>
      </c>
      <c r="L105" s="117">
        <f>'PUC-SP'!L13</f>
        <v>0</v>
      </c>
      <c r="M105" s="117">
        <f>'PUC-SP'!M13</f>
        <v>0</v>
      </c>
      <c r="N105" s="117">
        <f>'PUC-SP'!N13</f>
        <v>0</v>
      </c>
      <c r="O105" s="117">
        <f>'PUC-SP'!O13</f>
        <v>0</v>
      </c>
      <c r="P105" s="117">
        <f>'PUC-SP'!P13</f>
        <v>0</v>
      </c>
      <c r="Q105" s="117">
        <f>'PUC-SP'!Q13</f>
        <v>0</v>
      </c>
      <c r="R105" s="117">
        <f>'PUC-SP'!R13</f>
        <v>0</v>
      </c>
      <c r="S105" s="117">
        <f>'PUC-SP'!S13</f>
        <v>0</v>
      </c>
      <c r="T105" s="96" t="str">
        <f>'PUC-SP'!T13</f>
        <v>P</v>
      </c>
      <c r="U105" s="117">
        <f>'PUC-SP'!U13</f>
        <v>0</v>
      </c>
      <c r="V105" s="117">
        <f>'PUC-SP'!V13</f>
        <v>0</v>
      </c>
      <c r="W105" s="117">
        <f>'PUC-SP'!W13</f>
        <v>1</v>
      </c>
      <c r="X105" s="117">
        <f>'PUC-SP'!X13</f>
        <v>0</v>
      </c>
      <c r="Y105" s="117">
        <f>'PUC-SP'!Y13</f>
        <v>1</v>
      </c>
      <c r="Z105" s="117">
        <f>'PUC-SP'!Z13</f>
        <v>0</v>
      </c>
      <c r="AA105" s="117">
        <f>'PUC-SP'!AA13</f>
        <v>0</v>
      </c>
      <c r="AB105" s="117">
        <f>'PUC-SP'!AB13</f>
        <v>0</v>
      </c>
      <c r="AC105" s="117">
        <f>'PUC-SP'!AC13</f>
        <v>0</v>
      </c>
      <c r="AD105" s="117">
        <f>'PUC-SP'!AD13</f>
        <v>0</v>
      </c>
      <c r="AE105" s="117">
        <f>'PUC-SP'!AE13</f>
        <v>0</v>
      </c>
      <c r="AF105" s="117">
        <f>'PUC-SP'!AF13</f>
        <v>0</v>
      </c>
      <c r="AG105" s="117">
        <f>'PUC-SP'!AG13</f>
        <v>0</v>
      </c>
      <c r="AH105" s="117">
        <f>'PUC-SP'!AH13</f>
        <v>1</v>
      </c>
      <c r="AI105" s="117">
        <f>'PUC-SP'!AI13</f>
        <v>1</v>
      </c>
      <c r="AJ105" s="48"/>
      <c r="AK105" s="90"/>
      <c r="AL105" s="31"/>
      <c r="AM105" s="31"/>
      <c r="AN105" s="34"/>
      <c r="AO105" s="34"/>
      <c r="AP105" s="34"/>
      <c r="AQ105" s="34"/>
      <c r="AR105" s="35"/>
      <c r="AS105" s="31"/>
      <c r="AT105" s="31"/>
      <c r="AU105" s="31"/>
      <c r="AV105" s="31"/>
      <c r="AW105" s="31"/>
      <c r="AX105" s="31"/>
      <c r="AY105" s="31"/>
      <c r="AZ105" s="27"/>
      <c r="BA105" s="28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30"/>
      <c r="BV105" s="30"/>
      <c r="BW105" s="22"/>
      <c r="BX105" s="28"/>
      <c r="BY105" s="29"/>
      <c r="BZ105" s="29"/>
      <c r="CA105" s="29"/>
      <c r="CB105" s="29"/>
      <c r="CC105" s="30" t="str">
        <f t="shared" si="106"/>
        <v/>
      </c>
      <c r="CD105" s="122"/>
      <c r="CE105" s="22"/>
      <c r="CF105" s="122"/>
      <c r="CG105" s="22"/>
      <c r="CH105" s="1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</row>
    <row r="106" spans="1:123" ht="15.75" thickBot="1">
      <c r="A106" s="117" t="str">
        <f>'PUC-SP'!A14</f>
        <v>PUC-SP</v>
      </c>
      <c r="B106" s="117">
        <f>'PUC-SP'!B14</f>
        <v>12</v>
      </c>
      <c r="C106" s="117" t="str">
        <f>'PUC-SP'!C14</f>
        <v>SILVIA FRIEDMAN</v>
      </c>
      <c r="D106" s="96" t="str">
        <f>'PUC-SP'!D14</f>
        <v>P</v>
      </c>
      <c r="E106" s="117">
        <f>'PUC-SP'!E14</f>
        <v>0</v>
      </c>
      <c r="F106" s="117">
        <f>'PUC-SP'!F14</f>
        <v>0</v>
      </c>
      <c r="G106" s="117">
        <f>'PUC-SP'!G14</f>
        <v>1</v>
      </c>
      <c r="H106" s="117">
        <f>'PUC-SP'!H14</f>
        <v>1</v>
      </c>
      <c r="I106" s="117">
        <f>'PUC-SP'!I14</f>
        <v>0</v>
      </c>
      <c r="J106" s="117">
        <f>'PUC-SP'!J14</f>
        <v>0</v>
      </c>
      <c r="K106" s="117">
        <f>'PUC-SP'!K14</f>
        <v>0</v>
      </c>
      <c r="L106" s="117">
        <f>'PUC-SP'!L14</f>
        <v>0</v>
      </c>
      <c r="M106" s="117">
        <f>'PUC-SP'!M14</f>
        <v>0</v>
      </c>
      <c r="N106" s="117">
        <f>'PUC-SP'!N14</f>
        <v>0</v>
      </c>
      <c r="O106" s="117">
        <f>'PUC-SP'!O14</f>
        <v>0</v>
      </c>
      <c r="P106" s="117">
        <f>'PUC-SP'!P14</f>
        <v>0</v>
      </c>
      <c r="Q106" s="117">
        <f>'PUC-SP'!Q14</f>
        <v>0</v>
      </c>
      <c r="R106" s="117">
        <f>'PUC-SP'!R14</f>
        <v>0</v>
      </c>
      <c r="S106" s="117">
        <f>'PUC-SP'!S14</f>
        <v>0</v>
      </c>
      <c r="T106" s="96" t="str">
        <f>'PUC-SP'!T14</f>
        <v>P</v>
      </c>
      <c r="U106" s="117">
        <f>'PUC-SP'!U14</f>
        <v>0</v>
      </c>
      <c r="V106" s="117">
        <f>'PUC-SP'!V14</f>
        <v>0</v>
      </c>
      <c r="W106" s="117">
        <f>'PUC-SP'!W14</f>
        <v>1</v>
      </c>
      <c r="X106" s="117">
        <f>'PUC-SP'!X14</f>
        <v>1</v>
      </c>
      <c r="Y106" s="117">
        <f>'PUC-SP'!Y14</f>
        <v>0</v>
      </c>
      <c r="Z106" s="117">
        <f>'PUC-SP'!Z14</f>
        <v>0</v>
      </c>
      <c r="AA106" s="117">
        <f>'PUC-SP'!AA14</f>
        <v>0</v>
      </c>
      <c r="AB106" s="117">
        <f>'PUC-SP'!AB14</f>
        <v>0</v>
      </c>
      <c r="AC106" s="117">
        <f>'PUC-SP'!AC14</f>
        <v>0</v>
      </c>
      <c r="AD106" s="117">
        <f>'PUC-SP'!AD14</f>
        <v>0</v>
      </c>
      <c r="AE106" s="117">
        <f>'PUC-SP'!AE14</f>
        <v>0</v>
      </c>
      <c r="AF106" s="117">
        <f>'PUC-SP'!AF14</f>
        <v>0</v>
      </c>
      <c r="AG106" s="117">
        <f>'PUC-SP'!AG14</f>
        <v>0</v>
      </c>
      <c r="AH106" s="117">
        <f>'PUC-SP'!AH14</f>
        <v>0</v>
      </c>
      <c r="AI106" s="117">
        <f>'PUC-SP'!AI14</f>
        <v>0</v>
      </c>
      <c r="AJ106" s="48"/>
      <c r="AK106" s="90"/>
      <c r="AL106" s="31"/>
      <c r="AM106" s="31"/>
      <c r="AN106" s="34"/>
      <c r="AO106" s="34"/>
      <c r="AP106" s="34"/>
      <c r="AQ106" s="34"/>
      <c r="AR106" s="35"/>
      <c r="AS106" s="31"/>
      <c r="AT106" s="31"/>
      <c r="AU106" s="31"/>
      <c r="AV106" s="31"/>
      <c r="AW106" s="31"/>
      <c r="AX106" s="31"/>
      <c r="AY106" s="31"/>
      <c r="AZ106" s="27">
        <f t="shared" si="110"/>
        <v>2</v>
      </c>
      <c r="BA106" s="28">
        <f t="shared" si="111"/>
        <v>0</v>
      </c>
      <c r="BB106" s="29">
        <f t="shared" si="112"/>
        <v>0</v>
      </c>
      <c r="BC106" s="29">
        <f t="shared" si="113"/>
        <v>0</v>
      </c>
      <c r="BD106" s="29">
        <f t="shared" si="114"/>
        <v>2</v>
      </c>
      <c r="BE106" s="29">
        <f t="shared" si="115"/>
        <v>2</v>
      </c>
      <c r="BF106" s="29">
        <f t="shared" si="116"/>
        <v>2</v>
      </c>
      <c r="BG106" s="29">
        <f t="shared" si="117"/>
        <v>4</v>
      </c>
      <c r="BH106" s="29">
        <f t="shared" si="118"/>
        <v>0</v>
      </c>
      <c r="BI106" s="29">
        <f t="shared" si="119"/>
        <v>0</v>
      </c>
      <c r="BJ106" s="29">
        <f t="shared" si="120"/>
        <v>0</v>
      </c>
      <c r="BK106" s="29">
        <f t="shared" si="121"/>
        <v>0</v>
      </c>
      <c r="BL106" s="29">
        <f t="shared" si="122"/>
        <v>0</v>
      </c>
      <c r="BM106" s="29">
        <f t="shared" si="123"/>
        <v>0</v>
      </c>
      <c r="BN106" s="29">
        <f t="shared" si="124"/>
        <v>0</v>
      </c>
      <c r="BO106" s="29">
        <f t="shared" si="125"/>
        <v>0</v>
      </c>
      <c r="BP106" s="29">
        <f t="shared" si="126"/>
        <v>0</v>
      </c>
      <c r="BQ106" s="29">
        <f t="shared" si="127"/>
        <v>0</v>
      </c>
      <c r="BR106" s="29">
        <f t="shared" si="128"/>
        <v>0</v>
      </c>
      <c r="BS106" s="29">
        <f t="shared" si="129"/>
        <v>0</v>
      </c>
      <c r="BT106" s="29">
        <f t="shared" si="130"/>
        <v>0</v>
      </c>
      <c r="BU106" s="30">
        <f t="shared" si="131"/>
        <v>0</v>
      </c>
      <c r="BV106" s="30">
        <f t="shared" si="132"/>
        <v>0</v>
      </c>
      <c r="BW106" s="22"/>
      <c r="BX106" s="28">
        <f t="shared" si="133"/>
        <v>200</v>
      </c>
      <c r="BY106" s="29">
        <f t="shared" si="134"/>
        <v>0</v>
      </c>
      <c r="BZ106" s="29">
        <f t="shared" si="135"/>
        <v>0</v>
      </c>
      <c r="CA106" s="29">
        <f t="shared" si="136"/>
        <v>0</v>
      </c>
      <c r="CB106" s="29">
        <f t="shared" si="137"/>
        <v>0</v>
      </c>
      <c r="CC106" s="30">
        <f t="shared" si="106"/>
        <v>200</v>
      </c>
      <c r="CD106" s="122">
        <f t="shared" si="103"/>
        <v>53.333333333333343</v>
      </c>
      <c r="CE106" s="22">
        <f t="shared" si="107"/>
        <v>3</v>
      </c>
      <c r="CF106" s="122">
        <f t="shared" si="104"/>
        <v>13.333333333333343</v>
      </c>
      <c r="CG106" s="22">
        <f t="shared" si="108"/>
        <v>4</v>
      </c>
      <c r="CH106" s="122">
        <f t="shared" si="105"/>
        <v>-26.666666666666657</v>
      </c>
      <c r="CI106" s="22" t="str">
        <f t="shared" si="109"/>
        <v>NAO</v>
      </c>
      <c r="CJ106" s="22"/>
      <c r="CK106" s="22">
        <f t="shared" si="138"/>
        <v>0.35695800389084226</v>
      </c>
      <c r="CL106" s="22"/>
      <c r="CM106" s="22">
        <f t="shared" si="139"/>
        <v>0</v>
      </c>
      <c r="CN106" s="22">
        <f t="shared" si="140"/>
        <v>0</v>
      </c>
      <c r="CO106" s="22">
        <f t="shared" si="141"/>
        <v>0.37174721189591081</v>
      </c>
      <c r="CP106" s="22">
        <f t="shared" si="142"/>
        <v>3.0769230769230766</v>
      </c>
      <c r="CQ106" s="22">
        <f t="shared" si="143"/>
        <v>0</v>
      </c>
      <c r="CR106" s="22">
        <f t="shared" si="144"/>
        <v>0</v>
      </c>
      <c r="CS106" s="22">
        <f t="shared" si="145"/>
        <v>0</v>
      </c>
      <c r="CT106" s="22">
        <f t="shared" si="146"/>
        <v>0</v>
      </c>
      <c r="CU106" s="22">
        <f t="shared" si="147"/>
        <v>0</v>
      </c>
      <c r="CV106" s="22">
        <f t="shared" si="148"/>
        <v>0</v>
      </c>
      <c r="CW106" s="22" t="e">
        <f t="shared" si="149"/>
        <v>#DIV/0!</v>
      </c>
      <c r="CX106" s="22" t="e">
        <f t="shared" si="150"/>
        <v>#DIV/0!</v>
      </c>
      <c r="CY106" s="22">
        <f t="shared" si="151"/>
        <v>0</v>
      </c>
      <c r="CZ106" s="22">
        <f t="shared" si="152"/>
        <v>0</v>
      </c>
      <c r="DA106" s="22">
        <f t="shared" si="153"/>
        <v>0</v>
      </c>
      <c r="DB106" s="22">
        <f t="shared" si="154"/>
        <v>0</v>
      </c>
      <c r="DC106" s="22">
        <f t="shared" si="155"/>
        <v>0</v>
      </c>
      <c r="DD106" s="22"/>
      <c r="DE106" s="22">
        <f t="shared" si="156"/>
        <v>0</v>
      </c>
      <c r="DF106" s="22">
        <f t="shared" si="157"/>
        <v>0</v>
      </c>
      <c r="DG106" s="22">
        <f t="shared" si="158"/>
        <v>1</v>
      </c>
      <c r="DH106" s="22">
        <f t="shared" si="159"/>
        <v>1</v>
      </c>
      <c r="DI106" s="22">
        <f t="shared" si="160"/>
        <v>0</v>
      </c>
      <c r="DJ106" s="22">
        <f t="shared" si="161"/>
        <v>0</v>
      </c>
      <c r="DK106" s="22">
        <f t="shared" si="162"/>
        <v>0</v>
      </c>
      <c r="DL106" s="22">
        <f t="shared" si="163"/>
        <v>0</v>
      </c>
      <c r="DM106" s="22">
        <f t="shared" si="164"/>
        <v>0</v>
      </c>
      <c r="DN106" s="22">
        <f t="shared" si="165"/>
        <v>0</v>
      </c>
      <c r="DO106" s="22">
        <f t="shared" si="166"/>
        <v>0</v>
      </c>
      <c r="DP106" s="22">
        <f t="shared" si="167"/>
        <v>0</v>
      </c>
      <c r="DQ106" s="22">
        <f t="shared" si="168"/>
        <v>0</v>
      </c>
      <c r="DR106" s="22"/>
      <c r="DS106" s="22"/>
    </row>
    <row r="107" spans="1:123" ht="15.75" thickBot="1">
      <c r="A107" s="117" t="str">
        <f>'PUC-SP'!A15</f>
        <v>PUC-SP</v>
      </c>
      <c r="B107" s="117">
        <f>'PUC-SP'!B15</f>
        <v>13</v>
      </c>
      <c r="C107" s="117" t="str">
        <f>'PUC-SP'!C15</f>
        <v>SUZANA MAGALHÃES MAIA</v>
      </c>
      <c r="D107" s="96" t="str">
        <f>'PUC-SP'!D15</f>
        <v>C</v>
      </c>
      <c r="E107" s="117">
        <f>'PUC-SP'!E15</f>
        <v>0</v>
      </c>
      <c r="F107" s="117">
        <f>'PUC-SP'!F15</f>
        <v>0</v>
      </c>
      <c r="G107" s="117">
        <f>'PUC-SP'!G15</f>
        <v>0</v>
      </c>
      <c r="H107" s="117">
        <f>'PUC-SP'!H15</f>
        <v>0</v>
      </c>
      <c r="I107" s="117">
        <f>'PUC-SP'!I15</f>
        <v>0</v>
      </c>
      <c r="J107" s="117">
        <f>'PUC-SP'!J15</f>
        <v>0</v>
      </c>
      <c r="K107" s="117">
        <f>'PUC-SP'!K15</f>
        <v>0</v>
      </c>
      <c r="L107" s="117">
        <f>'PUC-SP'!L15</f>
        <v>0</v>
      </c>
      <c r="M107" s="117">
        <f>'PUC-SP'!M15</f>
        <v>0</v>
      </c>
      <c r="N107" s="117">
        <f>'PUC-SP'!N15</f>
        <v>0</v>
      </c>
      <c r="O107" s="117">
        <f>'PUC-SP'!O15</f>
        <v>0</v>
      </c>
      <c r="P107" s="117">
        <f>'PUC-SP'!P15</f>
        <v>0</v>
      </c>
      <c r="Q107" s="117">
        <f>'PUC-SP'!Q15</f>
        <v>0</v>
      </c>
      <c r="R107" s="117">
        <f>'PUC-SP'!R15</f>
        <v>0</v>
      </c>
      <c r="S107" s="117">
        <f>'PUC-SP'!S15</f>
        <v>0</v>
      </c>
      <c r="T107" s="96" t="str">
        <f>'PUC-SP'!T15</f>
        <v>C</v>
      </c>
      <c r="U107" s="117">
        <f>'PUC-SP'!U15</f>
        <v>0</v>
      </c>
      <c r="V107" s="117">
        <f>'PUC-SP'!V15</f>
        <v>0</v>
      </c>
      <c r="W107" s="117">
        <f>'PUC-SP'!W15</f>
        <v>0</v>
      </c>
      <c r="X107" s="117">
        <f>'PUC-SP'!X15</f>
        <v>0</v>
      </c>
      <c r="Y107" s="117">
        <f>'PUC-SP'!Y15</f>
        <v>0</v>
      </c>
      <c r="Z107" s="117">
        <f>'PUC-SP'!Z15</f>
        <v>0</v>
      </c>
      <c r="AA107" s="117">
        <f>'PUC-SP'!AA15</f>
        <v>0</v>
      </c>
      <c r="AB107" s="117">
        <f>'PUC-SP'!AB15</f>
        <v>0</v>
      </c>
      <c r="AC107" s="117">
        <f>'PUC-SP'!AC15</f>
        <v>0</v>
      </c>
      <c r="AD107" s="117">
        <f>'PUC-SP'!AD15</f>
        <v>0</v>
      </c>
      <c r="AE107" s="117">
        <f>'PUC-SP'!AE15</f>
        <v>0</v>
      </c>
      <c r="AF107" s="117">
        <f>'PUC-SP'!AF15</f>
        <v>0</v>
      </c>
      <c r="AG107" s="117">
        <f>'PUC-SP'!AG15</f>
        <v>0</v>
      </c>
      <c r="AH107" s="117">
        <f>'PUC-SP'!AH15</f>
        <v>0</v>
      </c>
      <c r="AI107" s="117">
        <f>'PUC-SP'!AI15</f>
        <v>0</v>
      </c>
      <c r="AJ107" s="48"/>
      <c r="AK107" s="90"/>
      <c r="AL107" s="31"/>
      <c r="AM107" s="31"/>
      <c r="AN107" s="34"/>
      <c r="AO107" s="34"/>
      <c r="AP107" s="34"/>
      <c r="AQ107" s="34"/>
      <c r="AR107" s="35"/>
      <c r="AS107" s="31"/>
      <c r="AT107" s="31"/>
      <c r="AU107" s="31"/>
      <c r="AV107" s="31"/>
      <c r="AW107" s="31"/>
      <c r="AX107" s="31"/>
      <c r="AY107" s="31"/>
      <c r="AZ107" s="27">
        <f t="shared" si="110"/>
        <v>0</v>
      </c>
      <c r="BA107" s="28">
        <f t="shared" si="111"/>
        <v>0</v>
      </c>
      <c r="BB107" s="29">
        <f t="shared" si="112"/>
        <v>0</v>
      </c>
      <c r="BC107" s="29">
        <f t="shared" si="113"/>
        <v>0</v>
      </c>
      <c r="BD107" s="29">
        <f t="shared" si="114"/>
        <v>0</v>
      </c>
      <c r="BE107" s="29">
        <f t="shared" si="115"/>
        <v>0</v>
      </c>
      <c r="BF107" s="29">
        <f t="shared" si="116"/>
        <v>0</v>
      </c>
      <c r="BG107" s="29">
        <f t="shared" si="117"/>
        <v>0</v>
      </c>
      <c r="BH107" s="29">
        <f t="shared" si="118"/>
        <v>0</v>
      </c>
      <c r="BI107" s="29">
        <f t="shared" si="119"/>
        <v>0</v>
      </c>
      <c r="BJ107" s="29">
        <f t="shared" si="120"/>
        <v>0</v>
      </c>
      <c r="BK107" s="29">
        <f t="shared" si="121"/>
        <v>0</v>
      </c>
      <c r="BL107" s="29">
        <f t="shared" si="122"/>
        <v>0</v>
      </c>
      <c r="BM107" s="29">
        <f t="shared" si="123"/>
        <v>0</v>
      </c>
      <c r="BN107" s="29">
        <f t="shared" si="124"/>
        <v>0</v>
      </c>
      <c r="BO107" s="29">
        <f t="shared" si="125"/>
        <v>0</v>
      </c>
      <c r="BP107" s="29">
        <f t="shared" si="126"/>
        <v>0</v>
      </c>
      <c r="BQ107" s="29">
        <f t="shared" si="127"/>
        <v>0</v>
      </c>
      <c r="BR107" s="29">
        <f t="shared" si="128"/>
        <v>0</v>
      </c>
      <c r="BS107" s="29">
        <f t="shared" si="129"/>
        <v>0</v>
      </c>
      <c r="BT107" s="29">
        <f t="shared" si="130"/>
        <v>0</v>
      </c>
      <c r="BU107" s="30">
        <f t="shared" si="131"/>
        <v>0</v>
      </c>
      <c r="BV107" s="30">
        <f t="shared" si="132"/>
        <v>0</v>
      </c>
      <c r="BW107" s="22"/>
      <c r="BX107" s="28">
        <f t="shared" si="133"/>
        <v>0</v>
      </c>
      <c r="BY107" s="29">
        <f t="shared" si="134"/>
        <v>0</v>
      </c>
      <c r="BZ107" s="29">
        <f t="shared" si="135"/>
        <v>0</v>
      </c>
      <c r="CA107" s="29">
        <f t="shared" si="136"/>
        <v>0</v>
      </c>
      <c r="CB107" s="29">
        <f t="shared" si="137"/>
        <v>0</v>
      </c>
      <c r="CC107" s="30" t="str">
        <f t="shared" si="106"/>
        <v/>
      </c>
      <c r="CD107" s="122" t="e">
        <f t="shared" si="103"/>
        <v>#VALUE!</v>
      </c>
      <c r="CE107" s="22" t="str">
        <f t="shared" si="107"/>
        <v xml:space="preserve"> </v>
      </c>
      <c r="CF107" s="122" t="e">
        <f t="shared" si="104"/>
        <v>#VALUE!</v>
      </c>
      <c r="CG107" s="22" t="str">
        <f t="shared" si="108"/>
        <v xml:space="preserve"> </v>
      </c>
      <c r="CH107" s="122" t="e">
        <f t="shared" si="105"/>
        <v>#VALUE!</v>
      </c>
      <c r="CI107" s="22" t="str">
        <f t="shared" si="109"/>
        <v xml:space="preserve"> </v>
      </c>
      <c r="CJ107" s="22"/>
      <c r="CK107" s="22" t="e">
        <f t="shared" si="138"/>
        <v>#VALUE!</v>
      </c>
      <c r="CL107" s="22"/>
      <c r="CM107" s="22">
        <f t="shared" si="139"/>
        <v>0</v>
      </c>
      <c r="CN107" s="22">
        <f t="shared" si="140"/>
        <v>0</v>
      </c>
      <c r="CO107" s="22">
        <f t="shared" si="141"/>
        <v>0</v>
      </c>
      <c r="CP107" s="22">
        <f t="shared" si="142"/>
        <v>0</v>
      </c>
      <c r="CQ107" s="22">
        <f t="shared" si="143"/>
        <v>0</v>
      </c>
      <c r="CR107" s="22">
        <f t="shared" si="144"/>
        <v>0</v>
      </c>
      <c r="CS107" s="22">
        <f t="shared" si="145"/>
        <v>0</v>
      </c>
      <c r="CT107" s="22">
        <f t="shared" si="146"/>
        <v>0</v>
      </c>
      <c r="CU107" s="22">
        <f t="shared" si="147"/>
        <v>0</v>
      </c>
      <c r="CV107" s="22">
        <f t="shared" si="148"/>
        <v>0</v>
      </c>
      <c r="CW107" s="22" t="e">
        <f t="shared" si="149"/>
        <v>#DIV/0!</v>
      </c>
      <c r="CX107" s="22" t="e">
        <f t="shared" si="150"/>
        <v>#DIV/0!</v>
      </c>
      <c r="CY107" s="22">
        <f t="shared" si="151"/>
        <v>0</v>
      </c>
      <c r="CZ107" s="22">
        <f t="shared" si="152"/>
        <v>0</v>
      </c>
      <c r="DA107" s="22">
        <f t="shared" si="153"/>
        <v>0</v>
      </c>
      <c r="DB107" s="22">
        <f t="shared" si="154"/>
        <v>0</v>
      </c>
      <c r="DC107" s="22">
        <f t="shared" si="155"/>
        <v>0</v>
      </c>
      <c r="DD107" s="22"/>
      <c r="DE107" s="22">
        <f t="shared" si="156"/>
        <v>0</v>
      </c>
      <c r="DF107" s="22">
        <f t="shared" si="157"/>
        <v>0</v>
      </c>
      <c r="DG107" s="22">
        <f t="shared" si="158"/>
        <v>0</v>
      </c>
      <c r="DH107" s="22">
        <f t="shared" si="159"/>
        <v>0</v>
      </c>
      <c r="DI107" s="22">
        <f t="shared" si="160"/>
        <v>0</v>
      </c>
      <c r="DJ107" s="22">
        <f t="shared" si="161"/>
        <v>0</v>
      </c>
      <c r="DK107" s="22">
        <f t="shared" si="162"/>
        <v>0</v>
      </c>
      <c r="DL107" s="22">
        <f t="shared" si="163"/>
        <v>0</v>
      </c>
      <c r="DM107" s="22">
        <f t="shared" si="164"/>
        <v>0</v>
      </c>
      <c r="DN107" s="22">
        <f t="shared" si="165"/>
        <v>0</v>
      </c>
      <c r="DO107" s="22">
        <f t="shared" si="166"/>
        <v>0</v>
      </c>
      <c r="DP107" s="22">
        <f t="shared" si="167"/>
        <v>0</v>
      </c>
      <c r="DQ107" s="22">
        <f t="shared" si="168"/>
        <v>0</v>
      </c>
      <c r="DR107" s="22"/>
      <c r="DS107" s="22"/>
    </row>
    <row r="108" spans="1:123" ht="15.75" thickBot="1">
      <c r="A108" s="117" t="str">
        <f>'PUC-SP'!A16</f>
        <v>PUC-SP</v>
      </c>
      <c r="B108" s="117">
        <f>'PUC-SP'!B16</f>
        <v>14</v>
      </c>
      <c r="C108" s="117" t="str">
        <f>'PUC-SP'!C16</f>
        <v>TERESA M. MOMENSOHN DOS SANTOS</v>
      </c>
      <c r="D108" s="96" t="str">
        <f>'PUC-SP'!D16</f>
        <v>P</v>
      </c>
      <c r="E108" s="117">
        <f>'PUC-SP'!E16</f>
        <v>0</v>
      </c>
      <c r="F108" s="117">
        <f>'PUC-SP'!F16</f>
        <v>1</v>
      </c>
      <c r="G108" s="117">
        <f>'PUC-SP'!G16</f>
        <v>1</v>
      </c>
      <c r="H108" s="117">
        <f>'PUC-SP'!H16</f>
        <v>0</v>
      </c>
      <c r="I108" s="117">
        <f>'PUC-SP'!I16</f>
        <v>0</v>
      </c>
      <c r="J108" s="117">
        <f>'PUC-SP'!J16</f>
        <v>1</v>
      </c>
      <c r="K108" s="117">
        <f>'PUC-SP'!K16</f>
        <v>0</v>
      </c>
      <c r="L108" s="117">
        <f>'PUC-SP'!L16</f>
        <v>0</v>
      </c>
      <c r="M108" s="117">
        <f>'PUC-SP'!M16</f>
        <v>0</v>
      </c>
      <c r="N108" s="117">
        <f>'PUC-SP'!N16</f>
        <v>0</v>
      </c>
      <c r="O108" s="117">
        <f>'PUC-SP'!O16</f>
        <v>0</v>
      </c>
      <c r="P108" s="117">
        <f>'PUC-SP'!P16</f>
        <v>0</v>
      </c>
      <c r="Q108" s="117">
        <f>'PUC-SP'!Q16</f>
        <v>0</v>
      </c>
      <c r="R108" s="117">
        <f>'PUC-SP'!R16</f>
        <v>0</v>
      </c>
      <c r="S108" s="117">
        <f>'PUC-SP'!S16</f>
        <v>0</v>
      </c>
      <c r="T108" s="96" t="str">
        <f>'PUC-SP'!T16</f>
        <v>P</v>
      </c>
      <c r="U108" s="117">
        <f>'PUC-SP'!U16</f>
        <v>0</v>
      </c>
      <c r="V108" s="117">
        <f>'PUC-SP'!V16</f>
        <v>0</v>
      </c>
      <c r="W108" s="117">
        <f>'PUC-SP'!W16</f>
        <v>1</v>
      </c>
      <c r="X108" s="117">
        <f>'PUC-SP'!X16</f>
        <v>0</v>
      </c>
      <c r="Y108" s="117">
        <f>'PUC-SP'!Y16</f>
        <v>0</v>
      </c>
      <c r="Z108" s="117">
        <f>'PUC-SP'!Z16</f>
        <v>0</v>
      </c>
      <c r="AA108" s="117">
        <f>'PUC-SP'!AA16</f>
        <v>0</v>
      </c>
      <c r="AB108" s="117">
        <f>'PUC-SP'!AB16</f>
        <v>0</v>
      </c>
      <c r="AC108" s="117">
        <f>'PUC-SP'!AC16</f>
        <v>0</v>
      </c>
      <c r="AD108" s="117">
        <f>'PUC-SP'!AD16</f>
        <v>0</v>
      </c>
      <c r="AE108" s="117">
        <f>'PUC-SP'!AE16</f>
        <v>0</v>
      </c>
      <c r="AF108" s="117">
        <f>'PUC-SP'!AF16</f>
        <v>0</v>
      </c>
      <c r="AG108" s="117">
        <f>'PUC-SP'!AG16</f>
        <v>1</v>
      </c>
      <c r="AH108" s="117">
        <f>'PUC-SP'!AH16</f>
        <v>0</v>
      </c>
      <c r="AI108" s="117">
        <f>'PUC-SP'!AI16</f>
        <v>0</v>
      </c>
      <c r="AJ108" s="48"/>
      <c r="AK108" s="90"/>
      <c r="AL108" s="31"/>
      <c r="AM108" s="31"/>
      <c r="AN108" s="34"/>
      <c r="AO108" s="34"/>
      <c r="AP108" s="34"/>
      <c r="AQ108" s="34"/>
      <c r="AR108" s="35"/>
      <c r="AS108" s="31"/>
      <c r="AT108" s="31"/>
      <c r="AU108" s="31"/>
      <c r="AV108" s="31"/>
      <c r="AW108" s="31"/>
      <c r="AX108" s="31"/>
      <c r="AY108" s="31"/>
      <c r="AZ108" s="27">
        <f t="shared" si="110"/>
        <v>2</v>
      </c>
      <c r="BA108" s="28">
        <f t="shared" si="111"/>
        <v>0</v>
      </c>
      <c r="BB108" s="29">
        <f t="shared" si="112"/>
        <v>1</v>
      </c>
      <c r="BC108" s="29">
        <f t="shared" si="113"/>
        <v>1</v>
      </c>
      <c r="BD108" s="29">
        <f t="shared" si="114"/>
        <v>2</v>
      </c>
      <c r="BE108" s="29">
        <f t="shared" si="115"/>
        <v>3</v>
      </c>
      <c r="BF108" s="29">
        <f t="shared" si="116"/>
        <v>0</v>
      </c>
      <c r="BG108" s="29">
        <f t="shared" si="117"/>
        <v>3</v>
      </c>
      <c r="BH108" s="29">
        <f t="shared" si="118"/>
        <v>0</v>
      </c>
      <c r="BI108" s="29">
        <f t="shared" si="119"/>
        <v>1</v>
      </c>
      <c r="BJ108" s="29">
        <f t="shared" si="120"/>
        <v>0</v>
      </c>
      <c r="BK108" s="29">
        <f t="shared" si="121"/>
        <v>0</v>
      </c>
      <c r="BL108" s="29">
        <f t="shared" si="122"/>
        <v>0</v>
      </c>
      <c r="BM108" s="29">
        <f t="shared" si="123"/>
        <v>0</v>
      </c>
      <c r="BN108" s="29">
        <f t="shared" si="124"/>
        <v>0</v>
      </c>
      <c r="BO108" s="29">
        <f t="shared" si="125"/>
        <v>0</v>
      </c>
      <c r="BP108" s="29">
        <f t="shared" si="126"/>
        <v>0</v>
      </c>
      <c r="BQ108" s="29">
        <f t="shared" si="127"/>
        <v>0</v>
      </c>
      <c r="BR108" s="29">
        <f t="shared" si="128"/>
        <v>1</v>
      </c>
      <c r="BS108" s="29">
        <f t="shared" si="129"/>
        <v>1</v>
      </c>
      <c r="BT108" s="29">
        <f t="shared" si="130"/>
        <v>0</v>
      </c>
      <c r="BU108" s="30">
        <f t="shared" si="131"/>
        <v>0</v>
      </c>
      <c r="BV108" s="30">
        <f t="shared" si="132"/>
        <v>0</v>
      </c>
      <c r="BW108" s="22"/>
      <c r="BX108" s="28">
        <f t="shared" si="133"/>
        <v>200</v>
      </c>
      <c r="BY108" s="29">
        <f t="shared" si="134"/>
        <v>10</v>
      </c>
      <c r="BZ108" s="29">
        <f t="shared" si="135"/>
        <v>0</v>
      </c>
      <c r="CA108" s="29">
        <f t="shared" si="136"/>
        <v>0</v>
      </c>
      <c r="CB108" s="29">
        <f t="shared" si="137"/>
        <v>50</v>
      </c>
      <c r="CC108" s="30">
        <f t="shared" si="106"/>
        <v>260</v>
      </c>
      <c r="CD108" s="122">
        <f t="shared" si="103"/>
        <v>113.33333333333334</v>
      </c>
      <c r="CE108" s="22">
        <f t="shared" si="107"/>
        <v>3</v>
      </c>
      <c r="CF108" s="122">
        <f t="shared" si="104"/>
        <v>73.333333333333343</v>
      </c>
      <c r="CG108" s="22">
        <f t="shared" si="108"/>
        <v>4</v>
      </c>
      <c r="CH108" s="122">
        <f t="shared" si="105"/>
        <v>33.333333333333343</v>
      </c>
      <c r="CI108" s="22">
        <f t="shared" si="109"/>
        <v>5</v>
      </c>
      <c r="CJ108" s="22"/>
      <c r="CK108" s="22">
        <f t="shared" si="138"/>
        <v>0.46404540505809488</v>
      </c>
      <c r="CL108" s="22"/>
      <c r="CM108" s="22">
        <f t="shared" si="139"/>
        <v>0</v>
      </c>
      <c r="CN108" s="22">
        <f t="shared" si="140"/>
        <v>0.56497175141242939</v>
      </c>
      <c r="CO108" s="22">
        <f t="shared" si="141"/>
        <v>0.37174721189591081</v>
      </c>
      <c r="CP108" s="22">
        <f t="shared" si="142"/>
        <v>0</v>
      </c>
      <c r="CQ108" s="22">
        <f t="shared" si="143"/>
        <v>0</v>
      </c>
      <c r="CR108" s="22">
        <f t="shared" si="144"/>
        <v>5.8823529411764701</v>
      </c>
      <c r="CS108" s="22">
        <f t="shared" si="145"/>
        <v>0</v>
      </c>
      <c r="CT108" s="22">
        <f t="shared" si="146"/>
        <v>0</v>
      </c>
      <c r="CU108" s="22">
        <f t="shared" si="147"/>
        <v>0</v>
      </c>
      <c r="CV108" s="22">
        <f t="shared" si="148"/>
        <v>0</v>
      </c>
      <c r="CW108" s="22" t="e">
        <f t="shared" si="149"/>
        <v>#DIV/0!</v>
      </c>
      <c r="CX108" s="22" t="e">
        <f t="shared" si="150"/>
        <v>#DIV/0!</v>
      </c>
      <c r="CY108" s="22">
        <f t="shared" si="151"/>
        <v>0</v>
      </c>
      <c r="CZ108" s="22">
        <f t="shared" si="152"/>
        <v>4</v>
      </c>
      <c r="DA108" s="22">
        <f t="shared" si="153"/>
        <v>0</v>
      </c>
      <c r="DB108" s="22">
        <f t="shared" si="154"/>
        <v>0</v>
      </c>
      <c r="DC108" s="22">
        <f t="shared" si="155"/>
        <v>0</v>
      </c>
      <c r="DD108" s="22"/>
      <c r="DE108" s="22">
        <f t="shared" si="156"/>
        <v>0</v>
      </c>
      <c r="DF108" s="22">
        <f t="shared" si="157"/>
        <v>1</v>
      </c>
      <c r="DG108" s="22">
        <f t="shared" si="158"/>
        <v>1</v>
      </c>
      <c r="DH108" s="22">
        <f t="shared" si="159"/>
        <v>0</v>
      </c>
      <c r="DI108" s="22">
        <f t="shared" si="160"/>
        <v>0</v>
      </c>
      <c r="DJ108" s="22">
        <f t="shared" si="161"/>
        <v>1</v>
      </c>
      <c r="DK108" s="22">
        <f t="shared" si="162"/>
        <v>0</v>
      </c>
      <c r="DL108" s="22">
        <f t="shared" si="163"/>
        <v>0</v>
      </c>
      <c r="DM108" s="22">
        <f t="shared" si="164"/>
        <v>0</v>
      </c>
      <c r="DN108" s="22">
        <f t="shared" si="165"/>
        <v>0</v>
      </c>
      <c r="DO108" s="22">
        <f t="shared" si="166"/>
        <v>0</v>
      </c>
      <c r="DP108" s="22">
        <f t="shared" si="167"/>
        <v>0</v>
      </c>
      <c r="DQ108" s="22">
        <f t="shared" si="168"/>
        <v>1</v>
      </c>
      <c r="DR108" s="22"/>
      <c r="DS108" s="22"/>
    </row>
    <row r="109" spans="1:123" ht="15.75" thickBot="1">
      <c r="A109" s="22" t="str">
        <f>UFSM!A3</f>
        <v>UFSM</v>
      </c>
      <c r="B109" s="22">
        <f>UFSM!B3</f>
        <v>1</v>
      </c>
      <c r="C109" s="22" t="str">
        <f>UFSM!C3</f>
        <v>Ana Maria Toniolo da Silva</v>
      </c>
      <c r="D109" s="96" t="str">
        <f>UFSM!D3</f>
        <v>P</v>
      </c>
      <c r="E109" s="22">
        <f>UFSM!E3</f>
        <v>0</v>
      </c>
      <c r="F109" s="22">
        <f>UFSM!F3</f>
        <v>0</v>
      </c>
      <c r="G109" s="22">
        <f>UFSM!G3</f>
        <v>3</v>
      </c>
      <c r="H109" s="22">
        <f>UFSM!H3</f>
        <v>1</v>
      </c>
      <c r="I109" s="22">
        <f>UFSM!I3</f>
        <v>0</v>
      </c>
      <c r="J109" s="22">
        <f>UFSM!J3</f>
        <v>0</v>
      </c>
      <c r="K109" s="22">
        <f>UFSM!K3</f>
        <v>0</v>
      </c>
      <c r="L109" s="22">
        <f>UFSM!L3</f>
        <v>0</v>
      </c>
      <c r="M109" s="22">
        <f>UFSM!M3</f>
        <v>0</v>
      </c>
      <c r="N109" s="22">
        <f>UFSM!N3</f>
        <v>0</v>
      </c>
      <c r="O109" s="22">
        <f>UFSM!O3</f>
        <v>0</v>
      </c>
      <c r="P109" s="22">
        <f>UFSM!P3</f>
        <v>0</v>
      </c>
      <c r="Q109" s="22">
        <f>UFSM!Q3</f>
        <v>0</v>
      </c>
      <c r="R109" s="22">
        <f>UFSM!R3</f>
        <v>0</v>
      </c>
      <c r="S109" s="22">
        <f>UFSM!S3</f>
        <v>0</v>
      </c>
      <c r="T109" s="96" t="str">
        <f>UFSM!T3</f>
        <v>P</v>
      </c>
      <c r="U109" s="22">
        <f>UFSM!U3</f>
        <v>0</v>
      </c>
      <c r="V109" s="22">
        <f>UFSM!V3</f>
        <v>0</v>
      </c>
      <c r="W109" s="22">
        <f>UFSM!W3</f>
        <v>10</v>
      </c>
      <c r="X109" s="22">
        <f>UFSM!X3</f>
        <v>0</v>
      </c>
      <c r="Y109" s="22">
        <f>UFSM!Y3</f>
        <v>0</v>
      </c>
      <c r="Z109" s="22">
        <f>UFSM!Z3</f>
        <v>0</v>
      </c>
      <c r="AA109" s="22">
        <f>UFSM!AA3</f>
        <v>0</v>
      </c>
      <c r="AB109" s="22">
        <f>UFSM!AB3</f>
        <v>0</v>
      </c>
      <c r="AC109" s="22">
        <f>UFSM!AC3</f>
        <v>0</v>
      </c>
      <c r="AD109" s="22">
        <f>UFSM!AD3</f>
        <v>0</v>
      </c>
      <c r="AE109" s="22">
        <f>UFSM!AE3</f>
        <v>0</v>
      </c>
      <c r="AF109" s="22">
        <f>UFSM!AF3</f>
        <v>0</v>
      </c>
      <c r="AG109" s="22">
        <f>UFSM!AG3</f>
        <v>0</v>
      </c>
      <c r="AH109" s="22">
        <f>UFSM!AH3</f>
        <v>0</v>
      </c>
      <c r="AI109" s="22">
        <f>UFSM!AI3</f>
        <v>0</v>
      </c>
      <c r="AJ109" s="48"/>
      <c r="AK109" s="90"/>
      <c r="AL109" s="31"/>
      <c r="AM109" s="31"/>
      <c r="AN109" s="34"/>
      <c r="AO109" s="34"/>
      <c r="AP109" s="34"/>
      <c r="AQ109" s="34"/>
      <c r="AR109" s="35"/>
      <c r="AS109" s="31"/>
      <c r="AT109" s="31"/>
      <c r="AU109" s="31"/>
      <c r="AV109" s="31"/>
      <c r="AW109" s="31"/>
      <c r="AX109" s="31"/>
      <c r="AY109" s="31"/>
      <c r="AZ109" s="27">
        <f t="shared" si="110"/>
        <v>2</v>
      </c>
      <c r="BA109" s="28">
        <f t="shared" si="111"/>
        <v>0</v>
      </c>
      <c r="BB109" s="29">
        <f t="shared" si="112"/>
        <v>0</v>
      </c>
      <c r="BC109" s="29">
        <f t="shared" si="113"/>
        <v>0</v>
      </c>
      <c r="BD109" s="29">
        <f t="shared" si="114"/>
        <v>13</v>
      </c>
      <c r="BE109" s="29">
        <f t="shared" si="115"/>
        <v>13</v>
      </c>
      <c r="BF109" s="29">
        <f t="shared" si="116"/>
        <v>1</v>
      </c>
      <c r="BG109" s="29">
        <f t="shared" si="117"/>
        <v>14</v>
      </c>
      <c r="BH109" s="29">
        <f t="shared" si="118"/>
        <v>0</v>
      </c>
      <c r="BI109" s="29">
        <f t="shared" si="119"/>
        <v>0</v>
      </c>
      <c r="BJ109" s="29">
        <f t="shared" si="120"/>
        <v>0</v>
      </c>
      <c r="BK109" s="29">
        <f t="shared" si="121"/>
        <v>0</v>
      </c>
      <c r="BL109" s="29">
        <f t="shared" si="122"/>
        <v>0</v>
      </c>
      <c r="BM109" s="29">
        <f t="shared" si="123"/>
        <v>0</v>
      </c>
      <c r="BN109" s="29">
        <f t="shared" si="124"/>
        <v>0</v>
      </c>
      <c r="BO109" s="29">
        <f t="shared" si="125"/>
        <v>0</v>
      </c>
      <c r="BP109" s="29">
        <f t="shared" si="126"/>
        <v>0</v>
      </c>
      <c r="BQ109" s="29">
        <f t="shared" si="127"/>
        <v>0</v>
      </c>
      <c r="BR109" s="29">
        <f t="shared" si="128"/>
        <v>0</v>
      </c>
      <c r="BS109" s="29">
        <f t="shared" si="129"/>
        <v>0</v>
      </c>
      <c r="BT109" s="29">
        <f t="shared" si="130"/>
        <v>0</v>
      </c>
      <c r="BU109" s="30">
        <f t="shared" si="131"/>
        <v>0</v>
      </c>
      <c r="BV109" s="30">
        <f t="shared" si="132"/>
        <v>0</v>
      </c>
      <c r="BW109" s="22"/>
      <c r="BX109" s="28">
        <f t="shared" si="133"/>
        <v>820</v>
      </c>
      <c r="BY109" s="29">
        <f t="shared" si="134"/>
        <v>0</v>
      </c>
      <c r="BZ109" s="29">
        <f t="shared" si="135"/>
        <v>0</v>
      </c>
      <c r="CA109" s="29">
        <f t="shared" si="136"/>
        <v>0</v>
      </c>
      <c r="CB109" s="29">
        <f t="shared" si="137"/>
        <v>0</v>
      </c>
      <c r="CC109" s="30">
        <f t="shared" si="106"/>
        <v>820</v>
      </c>
      <c r="CD109" s="122">
        <f t="shared" si="103"/>
        <v>673.33333333333337</v>
      </c>
      <c r="CE109" s="22">
        <f t="shared" si="107"/>
        <v>3</v>
      </c>
      <c r="CF109" s="122">
        <f t="shared" si="104"/>
        <v>633.33333333333337</v>
      </c>
      <c r="CG109" s="22">
        <f t="shared" si="108"/>
        <v>4</v>
      </c>
      <c r="CH109" s="122">
        <f t="shared" si="105"/>
        <v>593.33333333333337</v>
      </c>
      <c r="CI109" s="22">
        <f t="shared" si="109"/>
        <v>5</v>
      </c>
      <c r="CJ109" s="22"/>
      <c r="CK109" s="22">
        <f t="shared" si="138"/>
        <v>1.4635278159524532</v>
      </c>
      <c r="CL109" s="22"/>
      <c r="CM109" s="22">
        <f t="shared" si="139"/>
        <v>0</v>
      </c>
      <c r="CN109" s="22">
        <f t="shared" si="140"/>
        <v>0</v>
      </c>
      <c r="CO109" s="22">
        <f t="shared" si="141"/>
        <v>2.4163568773234201</v>
      </c>
      <c r="CP109" s="22">
        <f t="shared" si="142"/>
        <v>1.5384615384615383</v>
      </c>
      <c r="CQ109" s="22">
        <f t="shared" si="143"/>
        <v>0</v>
      </c>
      <c r="CR109" s="22">
        <f t="shared" si="144"/>
        <v>0</v>
      </c>
      <c r="CS109" s="22">
        <f t="shared" si="145"/>
        <v>0</v>
      </c>
      <c r="CT109" s="22">
        <f t="shared" si="146"/>
        <v>0</v>
      </c>
      <c r="CU109" s="22">
        <f t="shared" si="147"/>
        <v>0</v>
      </c>
      <c r="CV109" s="22">
        <f t="shared" si="148"/>
        <v>0</v>
      </c>
      <c r="CW109" s="22" t="e">
        <f t="shared" si="149"/>
        <v>#DIV/0!</v>
      </c>
      <c r="CX109" s="22" t="e">
        <f t="shared" si="150"/>
        <v>#DIV/0!</v>
      </c>
      <c r="CY109" s="22">
        <f t="shared" si="151"/>
        <v>0</v>
      </c>
      <c r="CZ109" s="22">
        <f t="shared" si="152"/>
        <v>0</v>
      </c>
      <c r="DA109" s="22">
        <f t="shared" si="153"/>
        <v>0</v>
      </c>
      <c r="DB109" s="22">
        <f t="shared" si="154"/>
        <v>0</v>
      </c>
      <c r="DC109" s="22">
        <f t="shared" si="155"/>
        <v>0</v>
      </c>
      <c r="DD109" s="22"/>
      <c r="DE109" s="22">
        <f t="shared" si="156"/>
        <v>0</v>
      </c>
      <c r="DF109" s="22">
        <f t="shared" si="157"/>
        <v>0</v>
      </c>
      <c r="DG109" s="22">
        <f t="shared" si="158"/>
        <v>1</v>
      </c>
      <c r="DH109" s="22">
        <f t="shared" si="159"/>
        <v>1</v>
      </c>
      <c r="DI109" s="22">
        <f t="shared" si="160"/>
        <v>0</v>
      </c>
      <c r="DJ109" s="22">
        <f t="shared" si="161"/>
        <v>0</v>
      </c>
      <c r="DK109" s="22">
        <f t="shared" si="162"/>
        <v>0</v>
      </c>
      <c r="DL109" s="22">
        <f t="shared" si="163"/>
        <v>0</v>
      </c>
      <c r="DM109" s="22">
        <f t="shared" si="164"/>
        <v>0</v>
      </c>
      <c r="DN109" s="22">
        <f t="shared" si="165"/>
        <v>0</v>
      </c>
      <c r="DO109" s="22">
        <f t="shared" si="166"/>
        <v>0</v>
      </c>
      <c r="DP109" s="22">
        <f t="shared" si="167"/>
        <v>0</v>
      </c>
      <c r="DQ109" s="22">
        <f t="shared" si="168"/>
        <v>0</v>
      </c>
      <c r="DR109" s="22"/>
      <c r="DS109" s="22"/>
    </row>
    <row r="110" spans="1:123" ht="15.75" thickBot="1">
      <c r="A110" s="22" t="str">
        <f>UFSM!A4</f>
        <v>UFSM</v>
      </c>
      <c r="B110" s="22">
        <f>UFSM!B4</f>
        <v>2</v>
      </c>
      <c r="C110" s="22" t="str">
        <f>UFSM!C4</f>
        <v>Ana Paula Ramos de Souza</v>
      </c>
      <c r="D110" s="96" t="str">
        <f>UFSM!D4</f>
        <v>P</v>
      </c>
      <c r="E110" s="22">
        <f>UFSM!E4</f>
        <v>0</v>
      </c>
      <c r="F110" s="22">
        <f>UFSM!F4</f>
        <v>1</v>
      </c>
      <c r="G110" s="22">
        <f>UFSM!G4</f>
        <v>7</v>
      </c>
      <c r="H110" s="22">
        <f>UFSM!H4</f>
        <v>1</v>
      </c>
      <c r="I110" s="22">
        <f>UFSM!I4</f>
        <v>1</v>
      </c>
      <c r="J110" s="22">
        <f>UFSM!J4</f>
        <v>0</v>
      </c>
      <c r="K110" s="22">
        <f>UFSM!K4</f>
        <v>0</v>
      </c>
      <c r="L110" s="22">
        <f>UFSM!L4</f>
        <v>0</v>
      </c>
      <c r="M110" s="22">
        <f>UFSM!M4</f>
        <v>0</v>
      </c>
      <c r="N110" s="22">
        <f>UFSM!N4</f>
        <v>0</v>
      </c>
      <c r="O110" s="22">
        <f>UFSM!O4</f>
        <v>0</v>
      </c>
      <c r="P110" s="22">
        <f>UFSM!P4</f>
        <v>0</v>
      </c>
      <c r="Q110" s="22">
        <f>UFSM!Q4</f>
        <v>0</v>
      </c>
      <c r="R110" s="22">
        <f>UFSM!R4</f>
        <v>0</v>
      </c>
      <c r="S110" s="22">
        <f>UFSM!S4</f>
        <v>0</v>
      </c>
      <c r="T110" s="96" t="str">
        <f>UFSM!T4</f>
        <v>P</v>
      </c>
      <c r="U110" s="22">
        <f>UFSM!U4</f>
        <v>0</v>
      </c>
      <c r="V110" s="22">
        <f>UFSM!V4</f>
        <v>0</v>
      </c>
      <c r="W110" s="22">
        <f>UFSM!W4</f>
        <v>5</v>
      </c>
      <c r="X110" s="22">
        <f>UFSM!X4</f>
        <v>1</v>
      </c>
      <c r="Y110" s="22">
        <f>UFSM!Y4</f>
        <v>0</v>
      </c>
      <c r="Z110" s="22">
        <f>UFSM!Z4</f>
        <v>0</v>
      </c>
      <c r="AA110" s="22">
        <f>UFSM!AA4</f>
        <v>0</v>
      </c>
      <c r="AB110" s="22">
        <f>UFSM!AB4</f>
        <v>0</v>
      </c>
      <c r="AC110" s="22">
        <f>UFSM!AC4</f>
        <v>0</v>
      </c>
      <c r="AD110" s="22">
        <f>UFSM!AD4</f>
        <v>0</v>
      </c>
      <c r="AE110" s="22">
        <f>UFSM!AE4</f>
        <v>0</v>
      </c>
      <c r="AF110" s="22">
        <f>UFSM!AF4</f>
        <v>0</v>
      </c>
      <c r="AG110" s="22">
        <f>UFSM!AG4</f>
        <v>0</v>
      </c>
      <c r="AH110" s="22">
        <f>UFSM!AH4</f>
        <v>0</v>
      </c>
      <c r="AI110" s="22">
        <f>UFSM!AI4</f>
        <v>0</v>
      </c>
      <c r="AJ110" s="48"/>
      <c r="AK110" s="90"/>
      <c r="AL110" s="31"/>
      <c r="AM110" s="31"/>
      <c r="AN110" s="34"/>
      <c r="AO110" s="34"/>
      <c r="AP110" s="34"/>
      <c r="AQ110" s="34"/>
      <c r="AR110" s="35"/>
      <c r="AS110" s="31"/>
      <c r="AT110" s="31"/>
      <c r="AU110" s="31"/>
      <c r="AV110" s="31"/>
      <c r="AW110" s="31"/>
      <c r="AX110" s="31"/>
      <c r="AY110" s="31"/>
      <c r="AZ110" s="27">
        <f t="shared" si="110"/>
        <v>2</v>
      </c>
      <c r="BA110" s="28">
        <f t="shared" si="111"/>
        <v>0</v>
      </c>
      <c r="BB110" s="29">
        <f t="shared" si="112"/>
        <v>1</v>
      </c>
      <c r="BC110" s="29">
        <f t="shared" si="113"/>
        <v>1</v>
      </c>
      <c r="BD110" s="29">
        <f t="shared" si="114"/>
        <v>12</v>
      </c>
      <c r="BE110" s="29">
        <f t="shared" si="115"/>
        <v>13</v>
      </c>
      <c r="BF110" s="29">
        <f t="shared" si="116"/>
        <v>2</v>
      </c>
      <c r="BG110" s="29">
        <f t="shared" si="117"/>
        <v>15</v>
      </c>
      <c r="BH110" s="29">
        <f t="shared" si="118"/>
        <v>1</v>
      </c>
      <c r="BI110" s="29">
        <f t="shared" si="119"/>
        <v>0</v>
      </c>
      <c r="BJ110" s="29">
        <f t="shared" si="120"/>
        <v>0</v>
      </c>
      <c r="BK110" s="29">
        <f t="shared" si="121"/>
        <v>0</v>
      </c>
      <c r="BL110" s="29">
        <f t="shared" si="122"/>
        <v>0</v>
      </c>
      <c r="BM110" s="29">
        <f t="shared" si="123"/>
        <v>0</v>
      </c>
      <c r="BN110" s="29">
        <f t="shared" si="124"/>
        <v>0</v>
      </c>
      <c r="BO110" s="29">
        <f t="shared" si="125"/>
        <v>0</v>
      </c>
      <c r="BP110" s="29">
        <f t="shared" si="126"/>
        <v>0</v>
      </c>
      <c r="BQ110" s="29">
        <f t="shared" si="127"/>
        <v>0</v>
      </c>
      <c r="BR110" s="29">
        <f t="shared" si="128"/>
        <v>0</v>
      </c>
      <c r="BS110" s="29">
        <f t="shared" si="129"/>
        <v>0</v>
      </c>
      <c r="BT110" s="29">
        <f t="shared" si="130"/>
        <v>0</v>
      </c>
      <c r="BU110" s="30">
        <f t="shared" si="131"/>
        <v>0</v>
      </c>
      <c r="BV110" s="30">
        <f t="shared" si="132"/>
        <v>0</v>
      </c>
      <c r="BW110" s="22"/>
      <c r="BX110" s="28">
        <f t="shared" si="133"/>
        <v>900</v>
      </c>
      <c r="BY110" s="29">
        <f t="shared" si="134"/>
        <v>0</v>
      </c>
      <c r="BZ110" s="29">
        <f t="shared" si="135"/>
        <v>0</v>
      </c>
      <c r="CA110" s="29">
        <f t="shared" si="136"/>
        <v>0</v>
      </c>
      <c r="CB110" s="29">
        <f t="shared" si="137"/>
        <v>0</v>
      </c>
      <c r="CC110" s="30">
        <f t="shared" si="106"/>
        <v>900</v>
      </c>
      <c r="CD110" s="122">
        <f t="shared" si="103"/>
        <v>753.33333333333337</v>
      </c>
      <c r="CE110" s="22">
        <f t="shared" si="107"/>
        <v>3</v>
      </c>
      <c r="CF110" s="122">
        <f t="shared" si="104"/>
        <v>713.33333333333337</v>
      </c>
      <c r="CG110" s="22">
        <f t="shared" si="108"/>
        <v>4</v>
      </c>
      <c r="CH110" s="122">
        <f t="shared" si="105"/>
        <v>673.33333333333337</v>
      </c>
      <c r="CI110" s="22">
        <f t="shared" si="109"/>
        <v>5</v>
      </c>
      <c r="CJ110" s="22"/>
      <c r="CK110" s="22">
        <f t="shared" si="138"/>
        <v>1.60631101750879</v>
      </c>
      <c r="CL110" s="22"/>
      <c r="CM110" s="22">
        <f t="shared" si="139"/>
        <v>0</v>
      </c>
      <c r="CN110" s="22">
        <f t="shared" si="140"/>
        <v>0.56497175141242939</v>
      </c>
      <c r="CO110" s="22">
        <f t="shared" si="141"/>
        <v>2.2304832713754648</v>
      </c>
      <c r="CP110" s="22">
        <f t="shared" si="142"/>
        <v>3.0769230769230766</v>
      </c>
      <c r="CQ110" s="22">
        <f t="shared" si="143"/>
        <v>5</v>
      </c>
      <c r="CR110" s="22">
        <f t="shared" si="144"/>
        <v>0</v>
      </c>
      <c r="CS110" s="22">
        <f t="shared" si="145"/>
        <v>0</v>
      </c>
      <c r="CT110" s="22">
        <f t="shared" si="146"/>
        <v>0</v>
      </c>
      <c r="CU110" s="22">
        <f t="shared" si="147"/>
        <v>0</v>
      </c>
      <c r="CV110" s="22">
        <f t="shared" si="148"/>
        <v>0</v>
      </c>
      <c r="CW110" s="22" t="e">
        <f t="shared" si="149"/>
        <v>#DIV/0!</v>
      </c>
      <c r="CX110" s="22" t="e">
        <f t="shared" si="150"/>
        <v>#DIV/0!</v>
      </c>
      <c r="CY110" s="22">
        <f t="shared" si="151"/>
        <v>0</v>
      </c>
      <c r="CZ110" s="22">
        <f t="shared" si="152"/>
        <v>0</v>
      </c>
      <c r="DA110" s="22">
        <f t="shared" si="153"/>
        <v>0</v>
      </c>
      <c r="DB110" s="22">
        <f t="shared" si="154"/>
        <v>0</v>
      </c>
      <c r="DC110" s="22">
        <f t="shared" si="155"/>
        <v>0</v>
      </c>
      <c r="DD110" s="22"/>
      <c r="DE110" s="22">
        <f t="shared" si="156"/>
        <v>0</v>
      </c>
      <c r="DF110" s="22">
        <f t="shared" si="157"/>
        <v>1</v>
      </c>
      <c r="DG110" s="22">
        <f t="shared" si="158"/>
        <v>1</v>
      </c>
      <c r="DH110" s="22">
        <f t="shared" si="159"/>
        <v>1</v>
      </c>
      <c r="DI110" s="22">
        <f t="shared" si="160"/>
        <v>1</v>
      </c>
      <c r="DJ110" s="22">
        <f t="shared" si="161"/>
        <v>0</v>
      </c>
      <c r="DK110" s="22">
        <f t="shared" si="162"/>
        <v>0</v>
      </c>
      <c r="DL110" s="22">
        <f t="shared" si="163"/>
        <v>0</v>
      </c>
      <c r="DM110" s="22">
        <f t="shared" si="164"/>
        <v>0</v>
      </c>
      <c r="DN110" s="22">
        <f t="shared" si="165"/>
        <v>0</v>
      </c>
      <c r="DO110" s="22">
        <f t="shared" si="166"/>
        <v>0</v>
      </c>
      <c r="DP110" s="22">
        <f t="shared" si="167"/>
        <v>0</v>
      </c>
      <c r="DQ110" s="22">
        <f t="shared" si="168"/>
        <v>0</v>
      </c>
      <c r="DR110" s="22"/>
      <c r="DS110" s="22"/>
    </row>
    <row r="111" spans="1:123" ht="15.75" thickBot="1">
      <c r="A111" s="22" t="str">
        <f>UFSM!A5</f>
        <v>UFSM</v>
      </c>
      <c r="B111" s="22">
        <f>UFSM!B5</f>
        <v>3</v>
      </c>
      <c r="C111" s="22" t="str">
        <f>UFSM!C5</f>
        <v>Angela Garcia Rossi</v>
      </c>
      <c r="D111" s="96" t="str">
        <f>UFSM!D5</f>
        <v>P</v>
      </c>
      <c r="E111" s="22">
        <f>UFSM!E5</f>
        <v>0</v>
      </c>
      <c r="F111" s="22">
        <f>UFSM!F5</f>
        <v>1</v>
      </c>
      <c r="G111" s="22">
        <f>UFSM!G5</f>
        <v>6</v>
      </c>
      <c r="H111" s="22">
        <f>UFSM!H5</f>
        <v>0</v>
      </c>
      <c r="I111" s="22">
        <f>UFSM!I5</f>
        <v>0</v>
      </c>
      <c r="J111" s="22">
        <f>UFSM!J5</f>
        <v>0</v>
      </c>
      <c r="K111" s="22">
        <f>UFSM!K5</f>
        <v>0</v>
      </c>
      <c r="L111" s="22">
        <f>UFSM!L5</f>
        <v>0</v>
      </c>
      <c r="M111" s="22">
        <f>UFSM!M5</f>
        <v>0</v>
      </c>
      <c r="N111" s="22">
        <f>UFSM!N5</f>
        <v>0</v>
      </c>
      <c r="O111" s="22">
        <f>UFSM!O5</f>
        <v>0</v>
      </c>
      <c r="P111" s="22">
        <f>UFSM!P5</f>
        <v>0</v>
      </c>
      <c r="Q111" s="22">
        <f>UFSM!Q5</f>
        <v>0</v>
      </c>
      <c r="R111" s="22">
        <f>UFSM!R5</f>
        <v>0</v>
      </c>
      <c r="S111" s="22">
        <f>UFSM!S5</f>
        <v>0</v>
      </c>
      <c r="T111" s="96" t="str">
        <f>UFSM!T5</f>
        <v>P</v>
      </c>
      <c r="U111" s="22">
        <f>UFSM!U5</f>
        <v>0</v>
      </c>
      <c r="V111" s="22">
        <f>UFSM!V5</f>
        <v>0</v>
      </c>
      <c r="W111" s="22">
        <f>UFSM!W5</f>
        <v>3</v>
      </c>
      <c r="X111" s="22">
        <f>UFSM!X5</f>
        <v>0</v>
      </c>
      <c r="Y111" s="22">
        <f>UFSM!Y5</f>
        <v>0</v>
      </c>
      <c r="Z111" s="22">
        <f>UFSM!Z5</f>
        <v>0</v>
      </c>
      <c r="AA111" s="22">
        <f>UFSM!AA5</f>
        <v>0</v>
      </c>
      <c r="AB111" s="22">
        <f>UFSM!AB5</f>
        <v>0</v>
      </c>
      <c r="AC111" s="22">
        <f>UFSM!AC5</f>
        <v>0</v>
      </c>
      <c r="AD111" s="22">
        <f>UFSM!AD5</f>
        <v>0</v>
      </c>
      <c r="AE111" s="22">
        <f>UFSM!AE5</f>
        <v>0</v>
      </c>
      <c r="AF111" s="22">
        <f>UFSM!AF5</f>
        <v>0</v>
      </c>
      <c r="AG111" s="22">
        <f>UFSM!AG5</f>
        <v>0</v>
      </c>
      <c r="AH111" s="22">
        <f>UFSM!AH5</f>
        <v>0</v>
      </c>
      <c r="AI111" s="22">
        <f>UFSM!AI5</f>
        <v>0</v>
      </c>
      <c r="AJ111" s="48"/>
      <c r="AK111" s="90"/>
      <c r="AL111" s="31"/>
      <c r="AM111" s="31"/>
      <c r="AN111" s="34"/>
      <c r="AO111" s="34"/>
      <c r="AP111" s="34"/>
      <c r="AQ111" s="34"/>
      <c r="AR111" s="35"/>
      <c r="AS111" s="31"/>
      <c r="AT111" s="31"/>
      <c r="AU111" s="31"/>
      <c r="AV111" s="31"/>
      <c r="AW111" s="31"/>
      <c r="AX111" s="31"/>
      <c r="AY111" s="31"/>
      <c r="AZ111" s="27">
        <f t="shared" si="110"/>
        <v>2</v>
      </c>
      <c r="BA111" s="28">
        <f t="shared" si="111"/>
        <v>0</v>
      </c>
      <c r="BB111" s="29">
        <f t="shared" si="112"/>
        <v>1</v>
      </c>
      <c r="BC111" s="29">
        <f t="shared" si="113"/>
        <v>1</v>
      </c>
      <c r="BD111" s="29">
        <f t="shared" si="114"/>
        <v>9</v>
      </c>
      <c r="BE111" s="29">
        <f t="shared" si="115"/>
        <v>10</v>
      </c>
      <c r="BF111" s="29">
        <f t="shared" si="116"/>
        <v>0</v>
      </c>
      <c r="BG111" s="29">
        <f t="shared" si="117"/>
        <v>10</v>
      </c>
      <c r="BH111" s="29">
        <f t="shared" si="118"/>
        <v>0</v>
      </c>
      <c r="BI111" s="29">
        <f t="shared" si="119"/>
        <v>0</v>
      </c>
      <c r="BJ111" s="29">
        <f t="shared" si="120"/>
        <v>0</v>
      </c>
      <c r="BK111" s="29">
        <f t="shared" si="121"/>
        <v>0</v>
      </c>
      <c r="BL111" s="29">
        <f t="shared" si="122"/>
        <v>0</v>
      </c>
      <c r="BM111" s="29">
        <f t="shared" si="123"/>
        <v>0</v>
      </c>
      <c r="BN111" s="29">
        <f t="shared" si="124"/>
        <v>0</v>
      </c>
      <c r="BO111" s="29">
        <f t="shared" si="125"/>
        <v>0</v>
      </c>
      <c r="BP111" s="29">
        <f t="shared" si="126"/>
        <v>0</v>
      </c>
      <c r="BQ111" s="29">
        <f t="shared" si="127"/>
        <v>0</v>
      </c>
      <c r="BR111" s="29">
        <f t="shared" si="128"/>
        <v>0</v>
      </c>
      <c r="BS111" s="29">
        <f t="shared" si="129"/>
        <v>0</v>
      </c>
      <c r="BT111" s="29">
        <f t="shared" si="130"/>
        <v>0</v>
      </c>
      <c r="BU111" s="30">
        <f t="shared" si="131"/>
        <v>0</v>
      </c>
      <c r="BV111" s="30">
        <f t="shared" si="132"/>
        <v>0</v>
      </c>
      <c r="BW111" s="22"/>
      <c r="BX111" s="28">
        <f t="shared" si="133"/>
        <v>620</v>
      </c>
      <c r="BY111" s="29">
        <f t="shared" si="134"/>
        <v>0</v>
      </c>
      <c r="BZ111" s="29">
        <f t="shared" si="135"/>
        <v>0</v>
      </c>
      <c r="CA111" s="29">
        <f t="shared" si="136"/>
        <v>0</v>
      </c>
      <c r="CB111" s="29">
        <f t="shared" si="137"/>
        <v>0</v>
      </c>
      <c r="CC111" s="30">
        <f t="shared" si="106"/>
        <v>620</v>
      </c>
      <c r="CD111" s="122">
        <f t="shared" si="103"/>
        <v>473.33333333333337</v>
      </c>
      <c r="CE111" s="22">
        <f t="shared" si="107"/>
        <v>3</v>
      </c>
      <c r="CF111" s="122">
        <f t="shared" si="104"/>
        <v>433.33333333333337</v>
      </c>
      <c r="CG111" s="22">
        <f t="shared" si="108"/>
        <v>4</v>
      </c>
      <c r="CH111" s="122">
        <f t="shared" si="105"/>
        <v>393.33333333333337</v>
      </c>
      <c r="CI111" s="22">
        <f t="shared" si="109"/>
        <v>5</v>
      </c>
      <c r="CJ111" s="22"/>
      <c r="CK111" s="22">
        <f t="shared" si="138"/>
        <v>1.106569812061611</v>
      </c>
      <c r="CL111" s="22"/>
      <c r="CM111" s="22">
        <f t="shared" si="139"/>
        <v>0</v>
      </c>
      <c r="CN111" s="22">
        <f t="shared" si="140"/>
        <v>0.56497175141242939</v>
      </c>
      <c r="CO111" s="22">
        <f t="shared" si="141"/>
        <v>1.6728624535315986</v>
      </c>
      <c r="CP111" s="22">
        <f t="shared" si="142"/>
        <v>0</v>
      </c>
      <c r="CQ111" s="22">
        <f t="shared" si="143"/>
        <v>0</v>
      </c>
      <c r="CR111" s="22">
        <f t="shared" si="144"/>
        <v>0</v>
      </c>
      <c r="CS111" s="22">
        <f t="shared" si="145"/>
        <v>0</v>
      </c>
      <c r="CT111" s="22">
        <f t="shared" si="146"/>
        <v>0</v>
      </c>
      <c r="CU111" s="22">
        <f t="shared" si="147"/>
        <v>0</v>
      </c>
      <c r="CV111" s="22">
        <f t="shared" si="148"/>
        <v>0</v>
      </c>
      <c r="CW111" s="22" t="e">
        <f t="shared" si="149"/>
        <v>#DIV/0!</v>
      </c>
      <c r="CX111" s="22" t="e">
        <f t="shared" si="150"/>
        <v>#DIV/0!</v>
      </c>
      <c r="CY111" s="22">
        <f t="shared" si="151"/>
        <v>0</v>
      </c>
      <c r="CZ111" s="22">
        <f t="shared" si="152"/>
        <v>0</v>
      </c>
      <c r="DA111" s="22">
        <f t="shared" si="153"/>
        <v>0</v>
      </c>
      <c r="DB111" s="22">
        <f t="shared" si="154"/>
        <v>0</v>
      </c>
      <c r="DC111" s="22">
        <f t="shared" si="155"/>
        <v>0</v>
      </c>
      <c r="DD111" s="22"/>
      <c r="DE111" s="22">
        <f t="shared" si="156"/>
        <v>0</v>
      </c>
      <c r="DF111" s="22">
        <f t="shared" si="157"/>
        <v>1</v>
      </c>
      <c r="DG111" s="22">
        <f t="shared" si="158"/>
        <v>1</v>
      </c>
      <c r="DH111" s="22">
        <f t="shared" si="159"/>
        <v>0</v>
      </c>
      <c r="DI111" s="22">
        <f t="shared" si="160"/>
        <v>0</v>
      </c>
      <c r="DJ111" s="22">
        <f t="shared" si="161"/>
        <v>0</v>
      </c>
      <c r="DK111" s="22">
        <f t="shared" si="162"/>
        <v>0</v>
      </c>
      <c r="DL111" s="22">
        <f t="shared" si="163"/>
        <v>0</v>
      </c>
      <c r="DM111" s="22">
        <f t="shared" si="164"/>
        <v>0</v>
      </c>
      <c r="DN111" s="22">
        <f t="shared" si="165"/>
        <v>0</v>
      </c>
      <c r="DO111" s="22">
        <f t="shared" si="166"/>
        <v>0</v>
      </c>
      <c r="DP111" s="22">
        <f t="shared" si="167"/>
        <v>0</v>
      </c>
      <c r="DQ111" s="22">
        <f t="shared" si="168"/>
        <v>0</v>
      </c>
      <c r="DR111" s="22"/>
      <c r="DS111" s="22"/>
    </row>
    <row r="112" spans="1:123" ht="15.75" thickBot="1">
      <c r="A112" s="22" t="str">
        <f>UFSM!A6</f>
        <v>UFSM</v>
      </c>
      <c r="B112" s="22">
        <f>UFSM!B6</f>
        <v>4</v>
      </c>
      <c r="C112" s="22" t="str">
        <f>UFSM!C6</f>
        <v>Angela Regina Maciel Weinmann</v>
      </c>
      <c r="D112" s="96" t="str">
        <f>UFSM!D6</f>
        <v>P</v>
      </c>
      <c r="E112" s="22">
        <f>UFSM!E6</f>
        <v>0</v>
      </c>
      <c r="F112" s="22">
        <f>UFSM!F6</f>
        <v>0</v>
      </c>
      <c r="G112" s="22">
        <f>UFSM!G6</f>
        <v>0</v>
      </c>
      <c r="H112" s="22">
        <f>UFSM!H6</f>
        <v>0</v>
      </c>
      <c r="I112" s="22">
        <f>UFSM!I6</f>
        <v>2</v>
      </c>
      <c r="J112" s="22">
        <f>UFSM!J6</f>
        <v>0</v>
      </c>
      <c r="K112" s="22">
        <f>UFSM!K6</f>
        <v>0</v>
      </c>
      <c r="L112" s="22">
        <f>UFSM!L6</f>
        <v>0</v>
      </c>
      <c r="M112" s="22">
        <f>UFSM!M6</f>
        <v>0</v>
      </c>
      <c r="N112" s="22">
        <f>UFSM!N6</f>
        <v>0</v>
      </c>
      <c r="O112" s="22">
        <f>UFSM!O6</f>
        <v>0</v>
      </c>
      <c r="P112" s="22">
        <f>UFSM!P6</f>
        <v>0</v>
      </c>
      <c r="Q112" s="22">
        <f>UFSM!Q6</f>
        <v>0</v>
      </c>
      <c r="R112" s="22">
        <f>UFSM!R6</f>
        <v>0</v>
      </c>
      <c r="S112" s="22">
        <f>UFSM!S6</f>
        <v>0</v>
      </c>
      <c r="T112" s="96" t="str">
        <f>UFSM!T6</f>
        <v>P</v>
      </c>
      <c r="U112" s="22">
        <f>UFSM!U6</f>
        <v>0</v>
      </c>
      <c r="V112" s="22">
        <f>UFSM!V6</f>
        <v>1</v>
      </c>
      <c r="W112" s="22">
        <f>UFSM!W6</f>
        <v>2</v>
      </c>
      <c r="X112" s="22">
        <f>UFSM!X6</f>
        <v>0</v>
      </c>
      <c r="Y112" s="22">
        <f>UFSM!Y6</f>
        <v>0</v>
      </c>
      <c r="Z112" s="22">
        <f>UFSM!Z6</f>
        <v>0</v>
      </c>
      <c r="AA112" s="22">
        <f>UFSM!AA6</f>
        <v>0</v>
      </c>
      <c r="AB112" s="22">
        <f>UFSM!AB6</f>
        <v>0</v>
      </c>
      <c r="AC112" s="22">
        <f>UFSM!AC6</f>
        <v>0</v>
      </c>
      <c r="AD112" s="22">
        <f>UFSM!AD6</f>
        <v>0</v>
      </c>
      <c r="AE112" s="22">
        <f>UFSM!AE6</f>
        <v>0</v>
      </c>
      <c r="AF112" s="22">
        <f>UFSM!AF6</f>
        <v>0</v>
      </c>
      <c r="AG112" s="22">
        <f>UFSM!AG6</f>
        <v>0</v>
      </c>
      <c r="AH112" s="22">
        <f>UFSM!AH6</f>
        <v>0</v>
      </c>
      <c r="AI112" s="22">
        <f>UFSM!AI6</f>
        <v>0</v>
      </c>
      <c r="AJ112" s="48"/>
      <c r="AK112" s="90"/>
      <c r="AL112" s="31"/>
      <c r="AM112" s="31"/>
      <c r="AN112" s="34"/>
      <c r="AO112" s="34"/>
      <c r="AP112" s="34"/>
      <c r="AQ112" s="34"/>
      <c r="AR112" s="35"/>
      <c r="AS112" s="31"/>
      <c r="AT112" s="31"/>
      <c r="AU112" s="31"/>
      <c r="AV112" s="31"/>
      <c r="AW112" s="31"/>
      <c r="AX112" s="31"/>
      <c r="AY112" s="31"/>
      <c r="AZ112" s="27">
        <f t="shared" si="110"/>
        <v>2</v>
      </c>
      <c r="BA112" s="28">
        <f t="shared" si="111"/>
        <v>0</v>
      </c>
      <c r="BB112" s="29">
        <f t="shared" si="112"/>
        <v>1</v>
      </c>
      <c r="BC112" s="29">
        <f t="shared" si="113"/>
        <v>1</v>
      </c>
      <c r="BD112" s="29">
        <f t="shared" si="114"/>
        <v>2</v>
      </c>
      <c r="BE112" s="29">
        <f t="shared" si="115"/>
        <v>3</v>
      </c>
      <c r="BF112" s="29">
        <f t="shared" si="116"/>
        <v>0</v>
      </c>
      <c r="BG112" s="29">
        <f t="shared" si="117"/>
        <v>3</v>
      </c>
      <c r="BH112" s="29">
        <f t="shared" si="118"/>
        <v>2</v>
      </c>
      <c r="BI112" s="29">
        <f t="shared" si="119"/>
        <v>0</v>
      </c>
      <c r="BJ112" s="29">
        <f t="shared" si="120"/>
        <v>0</v>
      </c>
      <c r="BK112" s="29">
        <f t="shared" si="121"/>
        <v>0</v>
      </c>
      <c r="BL112" s="29">
        <f t="shared" si="122"/>
        <v>0</v>
      </c>
      <c r="BM112" s="29">
        <f t="shared" si="123"/>
        <v>0</v>
      </c>
      <c r="BN112" s="29">
        <f t="shared" si="124"/>
        <v>0</v>
      </c>
      <c r="BO112" s="29">
        <f t="shared" si="125"/>
        <v>0</v>
      </c>
      <c r="BP112" s="29">
        <f t="shared" si="126"/>
        <v>0</v>
      </c>
      <c r="BQ112" s="29">
        <f t="shared" si="127"/>
        <v>0</v>
      </c>
      <c r="BR112" s="29">
        <f t="shared" si="128"/>
        <v>0</v>
      </c>
      <c r="BS112" s="29">
        <f t="shared" si="129"/>
        <v>0</v>
      </c>
      <c r="BT112" s="29">
        <f t="shared" si="130"/>
        <v>0</v>
      </c>
      <c r="BU112" s="30">
        <f t="shared" si="131"/>
        <v>0</v>
      </c>
      <c r="BV112" s="30">
        <f t="shared" si="132"/>
        <v>0</v>
      </c>
      <c r="BW112" s="22"/>
      <c r="BX112" s="28">
        <f t="shared" si="133"/>
        <v>240</v>
      </c>
      <c r="BY112" s="29">
        <f t="shared" si="134"/>
        <v>0</v>
      </c>
      <c r="BZ112" s="29">
        <f t="shared" si="135"/>
        <v>0</v>
      </c>
      <c r="CA112" s="29">
        <f t="shared" si="136"/>
        <v>0</v>
      </c>
      <c r="CB112" s="29">
        <f t="shared" si="137"/>
        <v>0</v>
      </c>
      <c r="CC112" s="30">
        <f t="shared" si="106"/>
        <v>240</v>
      </c>
      <c r="CD112" s="122">
        <f t="shared" si="103"/>
        <v>93.333333333333343</v>
      </c>
      <c r="CE112" s="22">
        <f t="shared" si="107"/>
        <v>3</v>
      </c>
      <c r="CF112" s="122">
        <f t="shared" si="104"/>
        <v>53.333333333333343</v>
      </c>
      <c r="CG112" s="22">
        <f t="shared" si="108"/>
        <v>4</v>
      </c>
      <c r="CH112" s="122">
        <f t="shared" si="105"/>
        <v>13.333333333333343</v>
      </c>
      <c r="CI112" s="22">
        <f t="shared" si="109"/>
        <v>5</v>
      </c>
      <c r="CJ112" s="22"/>
      <c r="CK112" s="22">
        <f t="shared" si="138"/>
        <v>0.42834960466901068</v>
      </c>
      <c r="CL112" s="22"/>
      <c r="CM112" s="22">
        <f t="shared" si="139"/>
        <v>0</v>
      </c>
      <c r="CN112" s="22">
        <f t="shared" si="140"/>
        <v>0.56497175141242939</v>
      </c>
      <c r="CO112" s="22">
        <f t="shared" si="141"/>
        <v>0.37174721189591081</v>
      </c>
      <c r="CP112" s="22">
        <f t="shared" si="142"/>
        <v>0</v>
      </c>
      <c r="CQ112" s="22">
        <f t="shared" si="143"/>
        <v>10</v>
      </c>
      <c r="CR112" s="22">
        <f t="shared" si="144"/>
        <v>0</v>
      </c>
      <c r="CS112" s="22">
        <f t="shared" si="145"/>
        <v>0</v>
      </c>
      <c r="CT112" s="22">
        <f t="shared" si="146"/>
        <v>0</v>
      </c>
      <c r="CU112" s="22">
        <f t="shared" si="147"/>
        <v>0</v>
      </c>
      <c r="CV112" s="22">
        <f t="shared" si="148"/>
        <v>0</v>
      </c>
      <c r="CW112" s="22" t="e">
        <f t="shared" si="149"/>
        <v>#DIV/0!</v>
      </c>
      <c r="CX112" s="22" t="e">
        <f t="shared" si="150"/>
        <v>#DIV/0!</v>
      </c>
      <c r="CY112" s="22">
        <f t="shared" si="151"/>
        <v>0</v>
      </c>
      <c r="CZ112" s="22">
        <f t="shared" si="152"/>
        <v>0</v>
      </c>
      <c r="DA112" s="22">
        <f t="shared" si="153"/>
        <v>0</v>
      </c>
      <c r="DB112" s="22">
        <f t="shared" si="154"/>
        <v>0</v>
      </c>
      <c r="DC112" s="22">
        <f t="shared" si="155"/>
        <v>0</v>
      </c>
      <c r="DD112" s="22"/>
      <c r="DE112" s="22">
        <f t="shared" si="156"/>
        <v>0</v>
      </c>
      <c r="DF112" s="22">
        <f t="shared" si="157"/>
        <v>1</v>
      </c>
      <c r="DG112" s="22">
        <f t="shared" si="158"/>
        <v>1</v>
      </c>
      <c r="DH112" s="22">
        <f t="shared" si="159"/>
        <v>0</v>
      </c>
      <c r="DI112" s="22">
        <f t="shared" si="160"/>
        <v>1</v>
      </c>
      <c r="DJ112" s="22">
        <f t="shared" si="161"/>
        <v>0</v>
      </c>
      <c r="DK112" s="22">
        <f t="shared" si="162"/>
        <v>0</v>
      </c>
      <c r="DL112" s="22">
        <f t="shared" si="163"/>
        <v>0</v>
      </c>
      <c r="DM112" s="22">
        <f t="shared" si="164"/>
        <v>0</v>
      </c>
      <c r="DN112" s="22">
        <f t="shared" si="165"/>
        <v>0</v>
      </c>
      <c r="DO112" s="22">
        <f t="shared" si="166"/>
        <v>0</v>
      </c>
      <c r="DP112" s="22">
        <f t="shared" si="167"/>
        <v>0</v>
      </c>
      <c r="DQ112" s="22">
        <f t="shared" si="168"/>
        <v>0</v>
      </c>
      <c r="DR112" s="22"/>
      <c r="DS112" s="22"/>
    </row>
    <row r="113" spans="1:123" ht="15.75" thickBot="1">
      <c r="A113" s="22" t="str">
        <f>UFSM!A7</f>
        <v>UFSM</v>
      </c>
      <c r="B113" s="22">
        <f>UFSM!B7</f>
        <v>5</v>
      </c>
      <c r="C113" s="22" t="str">
        <f>UFSM!C7</f>
        <v>Anaelena Bragança de Moraes</v>
      </c>
      <c r="D113" s="96" t="str">
        <f>UFSM!D7</f>
        <v>P</v>
      </c>
      <c r="E113" s="22">
        <f>UFSM!E7</f>
        <v>0</v>
      </c>
      <c r="F113" s="22">
        <f>UFSM!F7</f>
        <v>0</v>
      </c>
      <c r="G113" s="22">
        <f>UFSM!G7</f>
        <v>0</v>
      </c>
      <c r="H113" s="22">
        <f>UFSM!H7</f>
        <v>0</v>
      </c>
      <c r="I113" s="22">
        <f>UFSM!I7</f>
        <v>0</v>
      </c>
      <c r="J113" s="22">
        <f>UFSM!J7</f>
        <v>0</v>
      </c>
      <c r="K113" s="22">
        <f>UFSM!K7</f>
        <v>0</v>
      </c>
      <c r="L113" s="22">
        <f>UFSM!L7</f>
        <v>0</v>
      </c>
      <c r="M113" s="22">
        <f>UFSM!M7</f>
        <v>0</v>
      </c>
      <c r="N113" s="22">
        <f>UFSM!N7</f>
        <v>0</v>
      </c>
      <c r="O113" s="22">
        <f>UFSM!O7</f>
        <v>0</v>
      </c>
      <c r="P113" s="22">
        <f>UFSM!P7</f>
        <v>0</v>
      </c>
      <c r="Q113" s="22">
        <f>UFSM!Q7</f>
        <v>0</v>
      </c>
      <c r="R113" s="22">
        <f>UFSM!R7</f>
        <v>0</v>
      </c>
      <c r="S113" s="22">
        <f>UFSM!S7</f>
        <v>0</v>
      </c>
      <c r="T113" s="96" t="str">
        <f>UFSM!T7</f>
        <v>P</v>
      </c>
      <c r="U113" s="22">
        <f>UFSM!U7</f>
        <v>0</v>
      </c>
      <c r="V113" s="22">
        <f>UFSM!V7</f>
        <v>0</v>
      </c>
      <c r="W113" s="22">
        <f>UFSM!W7</f>
        <v>2</v>
      </c>
      <c r="X113" s="22">
        <f>UFSM!X7</f>
        <v>0</v>
      </c>
      <c r="Y113" s="22">
        <f>UFSM!Y7</f>
        <v>0</v>
      </c>
      <c r="Z113" s="22">
        <f>UFSM!Z7</f>
        <v>0</v>
      </c>
      <c r="AA113" s="22">
        <f>UFSM!AA7</f>
        <v>0</v>
      </c>
      <c r="AB113" s="22">
        <f>UFSM!AB7</f>
        <v>0</v>
      </c>
      <c r="AC113" s="22">
        <f>UFSM!AC7</f>
        <v>0</v>
      </c>
      <c r="AD113" s="22">
        <f>UFSM!AD7</f>
        <v>0</v>
      </c>
      <c r="AE113" s="22">
        <f>UFSM!AE7</f>
        <v>0</v>
      </c>
      <c r="AF113" s="22">
        <f>UFSM!AF7</f>
        <v>0</v>
      </c>
      <c r="AG113" s="22">
        <f>UFSM!AG7</f>
        <v>0</v>
      </c>
      <c r="AH113" s="22">
        <f>UFSM!AH7</f>
        <v>0</v>
      </c>
      <c r="AI113" s="22">
        <f>UFSM!AI7</f>
        <v>0</v>
      </c>
      <c r="AJ113" s="48"/>
      <c r="AK113" s="90"/>
      <c r="AL113" s="31"/>
      <c r="AM113" s="31"/>
      <c r="AN113" s="34"/>
      <c r="AO113" s="34"/>
      <c r="AP113" s="34"/>
      <c r="AQ113" s="34"/>
      <c r="AR113" s="35"/>
      <c r="AS113" s="31"/>
      <c r="AT113" s="31"/>
      <c r="AU113" s="31"/>
      <c r="AV113" s="31"/>
      <c r="AW113" s="31"/>
      <c r="AX113" s="31"/>
      <c r="AY113" s="31"/>
      <c r="AZ113" s="27">
        <f t="shared" si="110"/>
        <v>2</v>
      </c>
      <c r="BA113" s="28">
        <f t="shared" si="111"/>
        <v>0</v>
      </c>
      <c r="BB113" s="29">
        <f t="shared" si="112"/>
        <v>0</v>
      </c>
      <c r="BC113" s="29">
        <f t="shared" si="113"/>
        <v>0</v>
      </c>
      <c r="BD113" s="29">
        <f t="shared" si="114"/>
        <v>2</v>
      </c>
      <c r="BE113" s="29">
        <f t="shared" si="115"/>
        <v>2</v>
      </c>
      <c r="BF113" s="29">
        <f t="shared" si="116"/>
        <v>0</v>
      </c>
      <c r="BG113" s="29">
        <f t="shared" si="117"/>
        <v>2</v>
      </c>
      <c r="BH113" s="29">
        <f t="shared" si="118"/>
        <v>0</v>
      </c>
      <c r="BI113" s="29">
        <f t="shared" si="119"/>
        <v>0</v>
      </c>
      <c r="BJ113" s="29">
        <f t="shared" si="120"/>
        <v>0</v>
      </c>
      <c r="BK113" s="29">
        <f t="shared" si="121"/>
        <v>0</v>
      </c>
      <c r="BL113" s="29">
        <f t="shared" si="122"/>
        <v>0</v>
      </c>
      <c r="BM113" s="29">
        <f t="shared" si="123"/>
        <v>0</v>
      </c>
      <c r="BN113" s="29">
        <f t="shared" si="124"/>
        <v>0</v>
      </c>
      <c r="BO113" s="29">
        <f t="shared" si="125"/>
        <v>0</v>
      </c>
      <c r="BP113" s="29">
        <f t="shared" si="126"/>
        <v>0</v>
      </c>
      <c r="BQ113" s="29">
        <f t="shared" si="127"/>
        <v>0</v>
      </c>
      <c r="BR113" s="29">
        <f t="shared" si="128"/>
        <v>0</v>
      </c>
      <c r="BS113" s="29">
        <f t="shared" si="129"/>
        <v>0</v>
      </c>
      <c r="BT113" s="29">
        <f t="shared" si="130"/>
        <v>0</v>
      </c>
      <c r="BU113" s="30">
        <f t="shared" si="131"/>
        <v>0</v>
      </c>
      <c r="BV113" s="30">
        <f t="shared" si="132"/>
        <v>0</v>
      </c>
      <c r="BW113" s="22"/>
      <c r="BX113" s="28">
        <f t="shared" si="133"/>
        <v>120</v>
      </c>
      <c r="BY113" s="29">
        <f t="shared" si="134"/>
        <v>0</v>
      </c>
      <c r="BZ113" s="29">
        <f t="shared" si="135"/>
        <v>0</v>
      </c>
      <c r="CA113" s="29">
        <f t="shared" si="136"/>
        <v>0</v>
      </c>
      <c r="CB113" s="29">
        <f t="shared" si="137"/>
        <v>0</v>
      </c>
      <c r="CC113" s="30">
        <f t="shared" si="106"/>
        <v>120</v>
      </c>
      <c r="CD113" s="122">
        <f t="shared" si="103"/>
        <v>-26.666666666666657</v>
      </c>
      <c r="CE113" s="22" t="str">
        <f t="shared" si="107"/>
        <v>NAO</v>
      </c>
      <c r="CF113" s="122">
        <f t="shared" si="104"/>
        <v>-66.666666666666657</v>
      </c>
      <c r="CG113" s="22" t="str">
        <f t="shared" si="108"/>
        <v>NAO</v>
      </c>
      <c r="CH113" s="122">
        <f t="shared" si="105"/>
        <v>-106.66666666666666</v>
      </c>
      <c r="CI113" s="22" t="str">
        <f t="shared" si="109"/>
        <v>NAO</v>
      </c>
      <c r="CJ113" s="22"/>
      <c r="CK113" s="22">
        <f t="shared" si="138"/>
        <v>0.21417480233450534</v>
      </c>
      <c r="CL113" s="22"/>
      <c r="CM113" s="22">
        <f t="shared" si="139"/>
        <v>0</v>
      </c>
      <c r="CN113" s="22">
        <f t="shared" si="140"/>
        <v>0</v>
      </c>
      <c r="CO113" s="22">
        <f t="shared" si="141"/>
        <v>0.37174721189591081</v>
      </c>
      <c r="CP113" s="22">
        <f t="shared" si="142"/>
        <v>0</v>
      </c>
      <c r="CQ113" s="22">
        <f t="shared" si="143"/>
        <v>0</v>
      </c>
      <c r="CR113" s="22">
        <f t="shared" si="144"/>
        <v>0</v>
      </c>
      <c r="CS113" s="22">
        <f t="shared" si="145"/>
        <v>0</v>
      </c>
      <c r="CT113" s="22">
        <f t="shared" si="146"/>
        <v>0</v>
      </c>
      <c r="CU113" s="22">
        <f t="shared" si="147"/>
        <v>0</v>
      </c>
      <c r="CV113" s="22">
        <f t="shared" si="148"/>
        <v>0</v>
      </c>
      <c r="CW113" s="22" t="e">
        <f t="shared" si="149"/>
        <v>#DIV/0!</v>
      </c>
      <c r="CX113" s="22" t="e">
        <f t="shared" si="150"/>
        <v>#DIV/0!</v>
      </c>
      <c r="CY113" s="22">
        <f t="shared" si="151"/>
        <v>0</v>
      </c>
      <c r="CZ113" s="22">
        <f t="shared" si="152"/>
        <v>0</v>
      </c>
      <c r="DA113" s="22">
        <f t="shared" si="153"/>
        <v>0</v>
      </c>
      <c r="DB113" s="22">
        <f t="shared" si="154"/>
        <v>0</v>
      </c>
      <c r="DC113" s="22">
        <f t="shared" si="155"/>
        <v>0</v>
      </c>
      <c r="DD113" s="22"/>
      <c r="DE113" s="22">
        <f t="shared" si="156"/>
        <v>0</v>
      </c>
      <c r="DF113" s="22">
        <f t="shared" si="157"/>
        <v>0</v>
      </c>
      <c r="DG113" s="22">
        <f t="shared" si="158"/>
        <v>1</v>
      </c>
      <c r="DH113" s="22">
        <f t="shared" si="159"/>
        <v>0</v>
      </c>
      <c r="DI113" s="22">
        <f t="shared" si="160"/>
        <v>0</v>
      </c>
      <c r="DJ113" s="22">
        <f t="shared" si="161"/>
        <v>0</v>
      </c>
      <c r="DK113" s="22">
        <f t="shared" si="162"/>
        <v>0</v>
      </c>
      <c r="DL113" s="22">
        <f t="shared" si="163"/>
        <v>0</v>
      </c>
      <c r="DM113" s="22">
        <f t="shared" si="164"/>
        <v>0</v>
      </c>
      <c r="DN113" s="22">
        <f t="shared" si="165"/>
        <v>0</v>
      </c>
      <c r="DO113" s="22">
        <f t="shared" si="166"/>
        <v>0</v>
      </c>
      <c r="DP113" s="22">
        <f t="shared" si="167"/>
        <v>0</v>
      </c>
      <c r="DQ113" s="22">
        <f t="shared" si="168"/>
        <v>0</v>
      </c>
      <c r="DR113" s="22"/>
      <c r="DS113" s="22"/>
    </row>
    <row r="114" spans="1:123" ht="15.75" thickBot="1">
      <c r="A114" s="22" t="str">
        <f>UFSM!A8</f>
        <v>UFSM</v>
      </c>
      <c r="B114" s="22">
        <f>UFSM!B8</f>
        <v>6</v>
      </c>
      <c r="C114" s="22" t="str">
        <f>UFSM!C8</f>
        <v>Aron Ferreira Silveira</v>
      </c>
      <c r="D114" s="96" t="str">
        <f>UFSM!D8</f>
        <v>P</v>
      </c>
      <c r="E114" s="22">
        <f>UFSM!E8</f>
        <v>0</v>
      </c>
      <c r="F114" s="22">
        <f>UFSM!F8</f>
        <v>0</v>
      </c>
      <c r="G114" s="22">
        <f>UFSM!G8</f>
        <v>7</v>
      </c>
      <c r="H114" s="22">
        <f>UFSM!H8</f>
        <v>0</v>
      </c>
      <c r="I114" s="22">
        <f>UFSM!I8</f>
        <v>0</v>
      </c>
      <c r="J114" s="22">
        <f>UFSM!J8</f>
        <v>0</v>
      </c>
      <c r="K114" s="22">
        <f>UFSM!K8</f>
        <v>0</v>
      </c>
      <c r="L114" s="22">
        <f>UFSM!L8</f>
        <v>0</v>
      </c>
      <c r="M114" s="22">
        <f>UFSM!M8</f>
        <v>0</v>
      </c>
      <c r="N114" s="22">
        <f>UFSM!N8</f>
        <v>0</v>
      </c>
      <c r="O114" s="22">
        <f>UFSM!O8</f>
        <v>0</v>
      </c>
      <c r="P114" s="22">
        <f>UFSM!P8</f>
        <v>0</v>
      </c>
      <c r="Q114" s="22">
        <f>UFSM!Q8</f>
        <v>0</v>
      </c>
      <c r="R114" s="22">
        <f>UFSM!R8</f>
        <v>0</v>
      </c>
      <c r="S114" s="22">
        <f>UFSM!S8</f>
        <v>0</v>
      </c>
      <c r="T114" s="96" t="str">
        <f>UFSM!T8</f>
        <v>P</v>
      </c>
      <c r="U114" s="22">
        <f>UFSM!U8</f>
        <v>0</v>
      </c>
      <c r="V114" s="22">
        <f>UFSM!V8</f>
        <v>0</v>
      </c>
      <c r="W114" s="22">
        <f>UFSM!W8</f>
        <v>0</v>
      </c>
      <c r="X114" s="22">
        <f>UFSM!X8</f>
        <v>0</v>
      </c>
      <c r="Y114" s="22">
        <f>UFSM!Y8</f>
        <v>0</v>
      </c>
      <c r="Z114" s="22">
        <f>UFSM!Z8</f>
        <v>0</v>
      </c>
      <c r="AA114" s="22">
        <f>UFSM!AA8</f>
        <v>0</v>
      </c>
      <c r="AB114" s="22">
        <f>UFSM!AB8</f>
        <v>0</v>
      </c>
      <c r="AC114" s="22">
        <f>UFSM!AC8</f>
        <v>0</v>
      </c>
      <c r="AD114" s="22">
        <f>UFSM!AD8</f>
        <v>0</v>
      </c>
      <c r="AE114" s="22">
        <f>UFSM!AE8</f>
        <v>0</v>
      </c>
      <c r="AF114" s="22">
        <f>UFSM!AF8</f>
        <v>0</v>
      </c>
      <c r="AG114" s="22">
        <f>UFSM!AG8</f>
        <v>0</v>
      </c>
      <c r="AH114" s="22">
        <f>UFSM!AH8</f>
        <v>0</v>
      </c>
      <c r="AI114" s="22">
        <f>UFSM!AI8</f>
        <v>0</v>
      </c>
      <c r="AJ114" s="48"/>
      <c r="AK114" s="90"/>
      <c r="AL114" s="31"/>
      <c r="AM114" s="31"/>
      <c r="AN114" s="34"/>
      <c r="AO114" s="34"/>
      <c r="AP114" s="34"/>
      <c r="AQ114" s="34"/>
      <c r="AR114" s="35"/>
      <c r="AS114" s="31"/>
      <c r="AT114" s="31"/>
      <c r="AU114" s="31"/>
      <c r="AV114" s="31"/>
      <c r="AW114" s="31"/>
      <c r="AX114" s="31"/>
      <c r="AY114" s="31"/>
      <c r="AZ114" s="27">
        <f t="shared" si="110"/>
        <v>2</v>
      </c>
      <c r="BA114" s="28">
        <f t="shared" si="111"/>
        <v>0</v>
      </c>
      <c r="BB114" s="29">
        <f t="shared" si="112"/>
        <v>0</v>
      </c>
      <c r="BC114" s="29">
        <f t="shared" si="113"/>
        <v>0</v>
      </c>
      <c r="BD114" s="29">
        <f t="shared" si="114"/>
        <v>7</v>
      </c>
      <c r="BE114" s="29">
        <f t="shared" si="115"/>
        <v>7</v>
      </c>
      <c r="BF114" s="29">
        <f t="shared" si="116"/>
        <v>0</v>
      </c>
      <c r="BG114" s="29">
        <f t="shared" si="117"/>
        <v>7</v>
      </c>
      <c r="BH114" s="29">
        <f t="shared" si="118"/>
        <v>0</v>
      </c>
      <c r="BI114" s="29">
        <f t="shared" si="119"/>
        <v>0</v>
      </c>
      <c r="BJ114" s="29">
        <f t="shared" si="120"/>
        <v>0</v>
      </c>
      <c r="BK114" s="29">
        <f t="shared" si="121"/>
        <v>0</v>
      </c>
      <c r="BL114" s="29">
        <f t="shared" si="122"/>
        <v>0</v>
      </c>
      <c r="BM114" s="29">
        <f t="shared" si="123"/>
        <v>0</v>
      </c>
      <c r="BN114" s="29">
        <f t="shared" si="124"/>
        <v>0</v>
      </c>
      <c r="BO114" s="29">
        <f t="shared" si="125"/>
        <v>0</v>
      </c>
      <c r="BP114" s="29">
        <f t="shared" si="126"/>
        <v>0</v>
      </c>
      <c r="BQ114" s="29">
        <f t="shared" si="127"/>
        <v>0</v>
      </c>
      <c r="BR114" s="29">
        <f t="shared" si="128"/>
        <v>0</v>
      </c>
      <c r="BS114" s="29">
        <f t="shared" si="129"/>
        <v>0</v>
      </c>
      <c r="BT114" s="29">
        <f t="shared" si="130"/>
        <v>0</v>
      </c>
      <c r="BU114" s="30">
        <f t="shared" si="131"/>
        <v>0</v>
      </c>
      <c r="BV114" s="30">
        <f t="shared" si="132"/>
        <v>0</v>
      </c>
      <c r="BW114" s="22"/>
      <c r="BX114" s="28">
        <f t="shared" si="133"/>
        <v>420</v>
      </c>
      <c r="BY114" s="29">
        <f t="shared" si="134"/>
        <v>0</v>
      </c>
      <c r="BZ114" s="29">
        <f t="shared" si="135"/>
        <v>0</v>
      </c>
      <c r="CA114" s="29">
        <f t="shared" si="136"/>
        <v>0</v>
      </c>
      <c r="CB114" s="29">
        <f t="shared" si="137"/>
        <v>0</v>
      </c>
      <c r="CC114" s="30">
        <f t="shared" si="106"/>
        <v>420</v>
      </c>
      <c r="CD114" s="122">
        <f t="shared" si="103"/>
        <v>273.33333333333337</v>
      </c>
      <c r="CE114" s="22">
        <f t="shared" si="107"/>
        <v>3</v>
      </c>
      <c r="CF114" s="122">
        <f t="shared" si="104"/>
        <v>233.33333333333334</v>
      </c>
      <c r="CG114" s="22">
        <f t="shared" si="108"/>
        <v>4</v>
      </c>
      <c r="CH114" s="122">
        <f t="shared" si="105"/>
        <v>193.33333333333334</v>
      </c>
      <c r="CI114" s="22">
        <f t="shared" si="109"/>
        <v>5</v>
      </c>
      <c r="CJ114" s="22"/>
      <c r="CK114" s="22">
        <f t="shared" si="138"/>
        <v>0.74961180817076867</v>
      </c>
      <c r="CL114" s="22"/>
      <c r="CM114" s="22">
        <f t="shared" si="139"/>
        <v>0</v>
      </c>
      <c r="CN114" s="22">
        <f t="shared" si="140"/>
        <v>0</v>
      </c>
      <c r="CO114" s="22">
        <f t="shared" si="141"/>
        <v>1.3011152416356877</v>
      </c>
      <c r="CP114" s="22">
        <f t="shared" si="142"/>
        <v>0</v>
      </c>
      <c r="CQ114" s="22">
        <f t="shared" si="143"/>
        <v>0</v>
      </c>
      <c r="CR114" s="22">
        <f t="shared" si="144"/>
        <v>0</v>
      </c>
      <c r="CS114" s="22">
        <f t="shared" si="145"/>
        <v>0</v>
      </c>
      <c r="CT114" s="22">
        <f t="shared" si="146"/>
        <v>0</v>
      </c>
      <c r="CU114" s="22">
        <f t="shared" si="147"/>
        <v>0</v>
      </c>
      <c r="CV114" s="22">
        <f t="shared" si="148"/>
        <v>0</v>
      </c>
      <c r="CW114" s="22" t="e">
        <f t="shared" si="149"/>
        <v>#DIV/0!</v>
      </c>
      <c r="CX114" s="22" t="e">
        <f t="shared" si="150"/>
        <v>#DIV/0!</v>
      </c>
      <c r="CY114" s="22">
        <f t="shared" si="151"/>
        <v>0</v>
      </c>
      <c r="CZ114" s="22">
        <f t="shared" si="152"/>
        <v>0</v>
      </c>
      <c r="DA114" s="22">
        <f t="shared" si="153"/>
        <v>0</v>
      </c>
      <c r="DB114" s="22">
        <f t="shared" si="154"/>
        <v>0</v>
      </c>
      <c r="DC114" s="22">
        <f t="shared" si="155"/>
        <v>0</v>
      </c>
      <c r="DD114" s="22"/>
      <c r="DE114" s="22">
        <f t="shared" si="156"/>
        <v>0</v>
      </c>
      <c r="DF114" s="22">
        <f t="shared" si="157"/>
        <v>0</v>
      </c>
      <c r="DG114" s="22">
        <f t="shared" si="158"/>
        <v>1</v>
      </c>
      <c r="DH114" s="22">
        <f t="shared" si="159"/>
        <v>0</v>
      </c>
      <c r="DI114" s="22">
        <f t="shared" si="160"/>
        <v>0</v>
      </c>
      <c r="DJ114" s="22">
        <f t="shared" si="161"/>
        <v>0</v>
      </c>
      <c r="DK114" s="22">
        <f t="shared" si="162"/>
        <v>0</v>
      </c>
      <c r="DL114" s="22">
        <f t="shared" si="163"/>
        <v>0</v>
      </c>
      <c r="DM114" s="22">
        <f t="shared" si="164"/>
        <v>0</v>
      </c>
      <c r="DN114" s="22">
        <f t="shared" si="165"/>
        <v>0</v>
      </c>
      <c r="DO114" s="22">
        <f t="shared" si="166"/>
        <v>0</v>
      </c>
      <c r="DP114" s="22">
        <f t="shared" si="167"/>
        <v>0</v>
      </c>
      <c r="DQ114" s="22">
        <f t="shared" si="168"/>
        <v>0</v>
      </c>
      <c r="DR114" s="22"/>
      <c r="DS114" s="22"/>
    </row>
    <row r="115" spans="1:123" ht="15.75" thickBot="1">
      <c r="A115" s="22" t="str">
        <f>UFSM!A9</f>
        <v>UFSM</v>
      </c>
      <c r="B115" s="22">
        <f>UFSM!B9</f>
        <v>7</v>
      </c>
      <c r="C115" s="22" t="str">
        <f>UFSM!C9</f>
        <v>Carla Aparecida Cielo</v>
      </c>
      <c r="D115" s="96" t="str">
        <f>UFSM!D9</f>
        <v>P</v>
      </c>
      <c r="E115" s="22">
        <f>UFSM!E9</f>
        <v>0</v>
      </c>
      <c r="F115" s="22">
        <f>UFSM!F9</f>
        <v>1</v>
      </c>
      <c r="G115" s="22">
        <f>UFSM!G9</f>
        <v>9</v>
      </c>
      <c r="H115" s="22">
        <f>UFSM!H9</f>
        <v>0</v>
      </c>
      <c r="I115" s="22">
        <f>UFSM!I9</f>
        <v>0</v>
      </c>
      <c r="J115" s="22">
        <f>UFSM!J9</f>
        <v>0</v>
      </c>
      <c r="K115" s="22">
        <f>UFSM!K9</f>
        <v>0</v>
      </c>
      <c r="L115" s="22">
        <f>UFSM!L9</f>
        <v>0</v>
      </c>
      <c r="M115" s="22">
        <f>UFSM!M9</f>
        <v>0</v>
      </c>
      <c r="N115" s="22">
        <f>UFSM!N9</f>
        <v>0</v>
      </c>
      <c r="O115" s="22">
        <f>UFSM!O9</f>
        <v>0</v>
      </c>
      <c r="P115" s="22">
        <f>UFSM!P9</f>
        <v>0</v>
      </c>
      <c r="Q115" s="22">
        <f>UFSM!Q9</f>
        <v>0</v>
      </c>
      <c r="R115" s="22">
        <f>UFSM!R9</f>
        <v>0</v>
      </c>
      <c r="S115" s="22">
        <f>UFSM!S9</f>
        <v>0</v>
      </c>
      <c r="T115" s="96" t="str">
        <f>UFSM!T9</f>
        <v>P</v>
      </c>
      <c r="U115" s="22">
        <f>UFSM!U9</f>
        <v>0</v>
      </c>
      <c r="V115" s="22">
        <f>UFSM!V9</f>
        <v>1</v>
      </c>
      <c r="W115" s="22">
        <f>UFSM!W9</f>
        <v>10</v>
      </c>
      <c r="X115" s="22">
        <f>UFSM!X9</f>
        <v>0</v>
      </c>
      <c r="Y115" s="22">
        <f>UFSM!Y9</f>
        <v>0</v>
      </c>
      <c r="Z115" s="22">
        <f>UFSM!Z9</f>
        <v>0</v>
      </c>
      <c r="AA115" s="22">
        <f>UFSM!AA9</f>
        <v>0</v>
      </c>
      <c r="AB115" s="22">
        <f>UFSM!AB9</f>
        <v>0</v>
      </c>
      <c r="AC115" s="22">
        <f>UFSM!AC9</f>
        <v>0</v>
      </c>
      <c r="AD115" s="22">
        <f>UFSM!AD9</f>
        <v>0</v>
      </c>
      <c r="AE115" s="22">
        <f>UFSM!AE9</f>
        <v>0</v>
      </c>
      <c r="AF115" s="22">
        <f>UFSM!AF9</f>
        <v>0</v>
      </c>
      <c r="AG115" s="22">
        <f>UFSM!AG9</f>
        <v>0</v>
      </c>
      <c r="AH115" s="22">
        <f>UFSM!AH9</f>
        <v>0</v>
      </c>
      <c r="AI115" s="22">
        <f>UFSM!AI9</f>
        <v>0</v>
      </c>
      <c r="AJ115" s="48"/>
      <c r="AK115" s="90"/>
      <c r="AL115" s="31"/>
      <c r="AM115" s="31"/>
      <c r="AN115" s="34"/>
      <c r="AO115" s="34"/>
      <c r="AP115" s="34"/>
      <c r="AQ115" s="34"/>
      <c r="AR115" s="35"/>
      <c r="AS115" s="31"/>
      <c r="AT115" s="31"/>
      <c r="AU115" s="31"/>
      <c r="AV115" s="31"/>
      <c r="AW115" s="31"/>
      <c r="AX115" s="31"/>
      <c r="AY115" s="31"/>
      <c r="AZ115" s="27">
        <f t="shared" si="110"/>
        <v>2</v>
      </c>
      <c r="BA115" s="28">
        <f t="shared" si="111"/>
        <v>0</v>
      </c>
      <c r="BB115" s="29">
        <f t="shared" si="112"/>
        <v>2</v>
      </c>
      <c r="BC115" s="29">
        <f t="shared" si="113"/>
        <v>2</v>
      </c>
      <c r="BD115" s="29">
        <f t="shared" si="114"/>
        <v>19</v>
      </c>
      <c r="BE115" s="29">
        <f t="shared" si="115"/>
        <v>21</v>
      </c>
      <c r="BF115" s="29">
        <f t="shared" si="116"/>
        <v>0</v>
      </c>
      <c r="BG115" s="29">
        <f t="shared" si="117"/>
        <v>21</v>
      </c>
      <c r="BH115" s="29">
        <f t="shared" si="118"/>
        <v>0</v>
      </c>
      <c r="BI115" s="29">
        <f t="shared" si="119"/>
        <v>0</v>
      </c>
      <c r="BJ115" s="29">
        <f t="shared" si="120"/>
        <v>0</v>
      </c>
      <c r="BK115" s="29">
        <f t="shared" si="121"/>
        <v>0</v>
      </c>
      <c r="BL115" s="29">
        <f t="shared" si="122"/>
        <v>0</v>
      </c>
      <c r="BM115" s="29">
        <f t="shared" si="123"/>
        <v>0</v>
      </c>
      <c r="BN115" s="29">
        <f t="shared" si="124"/>
        <v>0</v>
      </c>
      <c r="BO115" s="29">
        <f t="shared" si="125"/>
        <v>0</v>
      </c>
      <c r="BP115" s="29">
        <f t="shared" si="126"/>
        <v>0</v>
      </c>
      <c r="BQ115" s="29">
        <f t="shared" si="127"/>
        <v>0</v>
      </c>
      <c r="BR115" s="29">
        <f t="shared" si="128"/>
        <v>0</v>
      </c>
      <c r="BS115" s="29">
        <f t="shared" si="129"/>
        <v>0</v>
      </c>
      <c r="BT115" s="29">
        <f t="shared" si="130"/>
        <v>0</v>
      </c>
      <c r="BU115" s="30">
        <f t="shared" si="131"/>
        <v>0</v>
      </c>
      <c r="BV115" s="30">
        <f t="shared" si="132"/>
        <v>0</v>
      </c>
      <c r="BW115" s="22"/>
      <c r="BX115" s="28">
        <f t="shared" si="133"/>
        <v>1300</v>
      </c>
      <c r="BY115" s="29">
        <f t="shared" si="134"/>
        <v>0</v>
      </c>
      <c r="BZ115" s="29">
        <f t="shared" si="135"/>
        <v>0</v>
      </c>
      <c r="CA115" s="29">
        <f t="shared" si="136"/>
        <v>0</v>
      </c>
      <c r="CB115" s="29">
        <f t="shared" si="137"/>
        <v>0</v>
      </c>
      <c r="CC115" s="30">
        <f t="shared" si="106"/>
        <v>1300</v>
      </c>
      <c r="CD115" s="122">
        <f t="shared" si="103"/>
        <v>1153.3333333333333</v>
      </c>
      <c r="CE115" s="22">
        <f t="shared" si="107"/>
        <v>3</v>
      </c>
      <c r="CF115" s="122">
        <f t="shared" si="104"/>
        <v>1113.3333333333333</v>
      </c>
      <c r="CG115" s="22">
        <f t="shared" si="108"/>
        <v>4</v>
      </c>
      <c r="CH115" s="122">
        <f t="shared" si="105"/>
        <v>1073.3333333333333</v>
      </c>
      <c r="CI115" s="22">
        <f t="shared" si="109"/>
        <v>5</v>
      </c>
      <c r="CJ115" s="22"/>
      <c r="CK115" s="22">
        <f t="shared" si="138"/>
        <v>2.3202270252904746</v>
      </c>
      <c r="CL115" s="22"/>
      <c r="CM115" s="22">
        <f t="shared" si="139"/>
        <v>0</v>
      </c>
      <c r="CN115" s="22">
        <f t="shared" si="140"/>
        <v>1.1299435028248588</v>
      </c>
      <c r="CO115" s="22">
        <f t="shared" si="141"/>
        <v>3.5315985130111525</v>
      </c>
      <c r="CP115" s="22">
        <f t="shared" si="142"/>
        <v>0</v>
      </c>
      <c r="CQ115" s="22">
        <f t="shared" si="143"/>
        <v>0</v>
      </c>
      <c r="CR115" s="22">
        <f t="shared" si="144"/>
        <v>0</v>
      </c>
      <c r="CS115" s="22">
        <f t="shared" si="145"/>
        <v>0</v>
      </c>
      <c r="CT115" s="22">
        <f t="shared" si="146"/>
        <v>0</v>
      </c>
      <c r="CU115" s="22">
        <f t="shared" si="147"/>
        <v>0</v>
      </c>
      <c r="CV115" s="22">
        <f t="shared" si="148"/>
        <v>0</v>
      </c>
      <c r="CW115" s="22" t="e">
        <f t="shared" si="149"/>
        <v>#DIV/0!</v>
      </c>
      <c r="CX115" s="22" t="e">
        <f t="shared" si="150"/>
        <v>#DIV/0!</v>
      </c>
      <c r="CY115" s="22">
        <f t="shared" si="151"/>
        <v>0</v>
      </c>
      <c r="CZ115" s="22">
        <f t="shared" si="152"/>
        <v>0</v>
      </c>
      <c r="DA115" s="22">
        <f t="shared" si="153"/>
        <v>0</v>
      </c>
      <c r="DB115" s="22">
        <f t="shared" si="154"/>
        <v>0</v>
      </c>
      <c r="DC115" s="22">
        <f t="shared" si="155"/>
        <v>0</v>
      </c>
      <c r="DD115" s="22"/>
      <c r="DE115" s="22">
        <f t="shared" si="156"/>
        <v>0</v>
      </c>
      <c r="DF115" s="22">
        <f t="shared" si="157"/>
        <v>1</v>
      </c>
      <c r="DG115" s="22">
        <f t="shared" si="158"/>
        <v>1</v>
      </c>
      <c r="DH115" s="22">
        <f t="shared" si="159"/>
        <v>0</v>
      </c>
      <c r="DI115" s="22">
        <f t="shared" si="160"/>
        <v>0</v>
      </c>
      <c r="DJ115" s="22">
        <f t="shared" si="161"/>
        <v>0</v>
      </c>
      <c r="DK115" s="22">
        <f t="shared" si="162"/>
        <v>0</v>
      </c>
      <c r="DL115" s="22">
        <f t="shared" si="163"/>
        <v>0</v>
      </c>
      <c r="DM115" s="22">
        <f t="shared" si="164"/>
        <v>0</v>
      </c>
      <c r="DN115" s="22">
        <f t="shared" si="165"/>
        <v>0</v>
      </c>
      <c r="DO115" s="22">
        <f t="shared" si="166"/>
        <v>0</v>
      </c>
      <c r="DP115" s="22">
        <f t="shared" si="167"/>
        <v>0</v>
      </c>
      <c r="DQ115" s="22">
        <f t="shared" si="168"/>
        <v>0</v>
      </c>
      <c r="DR115" s="22"/>
      <c r="DS115" s="22"/>
    </row>
    <row r="116" spans="1:123" ht="15.75" thickBot="1">
      <c r="A116" s="22" t="str">
        <f>UFSM!A10</f>
        <v>UFSM</v>
      </c>
      <c r="B116" s="22">
        <f>UFSM!B10</f>
        <v>8</v>
      </c>
      <c r="C116" s="22" t="str">
        <f>UFSM!C10</f>
        <v>Carolina Lisboa Mezzomo</v>
      </c>
      <c r="D116" s="96" t="str">
        <f>UFSM!D10</f>
        <v>P</v>
      </c>
      <c r="E116" s="22">
        <f>UFSM!E10</f>
        <v>0</v>
      </c>
      <c r="F116" s="22">
        <f>UFSM!F10</f>
        <v>5</v>
      </c>
      <c r="G116" s="22">
        <f>UFSM!G10</f>
        <v>9</v>
      </c>
      <c r="H116" s="22">
        <f>UFSM!H10</f>
        <v>0</v>
      </c>
      <c r="I116" s="22">
        <f>UFSM!I10</f>
        <v>0</v>
      </c>
      <c r="J116" s="22">
        <f>UFSM!J10</f>
        <v>0</v>
      </c>
      <c r="K116" s="22">
        <f>UFSM!K10</f>
        <v>0</v>
      </c>
      <c r="L116" s="22">
        <f>UFSM!L10</f>
        <v>0</v>
      </c>
      <c r="M116" s="22">
        <f>UFSM!M10</f>
        <v>0</v>
      </c>
      <c r="N116" s="22">
        <f>UFSM!N10</f>
        <v>0</v>
      </c>
      <c r="O116" s="22">
        <f>UFSM!O10</f>
        <v>0</v>
      </c>
      <c r="P116" s="22">
        <f>UFSM!P10</f>
        <v>0</v>
      </c>
      <c r="Q116" s="22">
        <f>UFSM!Q10</f>
        <v>0</v>
      </c>
      <c r="R116" s="22">
        <f>UFSM!R10</f>
        <v>0</v>
      </c>
      <c r="S116" s="22">
        <f>UFSM!S10</f>
        <v>0</v>
      </c>
      <c r="T116" s="96" t="str">
        <f>UFSM!T10</f>
        <v>P</v>
      </c>
      <c r="U116" s="22">
        <f>UFSM!U10</f>
        <v>0</v>
      </c>
      <c r="V116" s="22">
        <f>UFSM!V10</f>
        <v>0</v>
      </c>
      <c r="W116" s="22">
        <f>UFSM!W10</f>
        <v>4</v>
      </c>
      <c r="X116" s="22">
        <f>UFSM!X10</f>
        <v>0</v>
      </c>
      <c r="Y116" s="22">
        <f>UFSM!Y10</f>
        <v>0</v>
      </c>
      <c r="Z116" s="22">
        <f>UFSM!Z10</f>
        <v>0</v>
      </c>
      <c r="AA116" s="22">
        <f>UFSM!AA10</f>
        <v>0</v>
      </c>
      <c r="AB116" s="22">
        <f>UFSM!AB10</f>
        <v>0</v>
      </c>
      <c r="AC116" s="22">
        <f>UFSM!AC10</f>
        <v>0</v>
      </c>
      <c r="AD116" s="22">
        <f>UFSM!AD10</f>
        <v>0</v>
      </c>
      <c r="AE116" s="22">
        <f>UFSM!AE10</f>
        <v>0</v>
      </c>
      <c r="AF116" s="22">
        <f>UFSM!AF10</f>
        <v>0</v>
      </c>
      <c r="AG116" s="22">
        <f>UFSM!AG10</f>
        <v>0</v>
      </c>
      <c r="AH116" s="22">
        <f>UFSM!AH10</f>
        <v>0</v>
      </c>
      <c r="AI116" s="22">
        <f>UFSM!AI10</f>
        <v>0</v>
      </c>
      <c r="AJ116" s="48"/>
      <c r="AK116" s="90"/>
      <c r="AL116" s="31"/>
      <c r="AM116" s="31"/>
      <c r="AN116" s="34"/>
      <c r="AO116" s="34"/>
      <c r="AP116" s="34"/>
      <c r="AQ116" s="34"/>
      <c r="AR116" s="35"/>
      <c r="AS116" s="31"/>
      <c r="AT116" s="31"/>
      <c r="AU116" s="31"/>
      <c r="AV116" s="31"/>
      <c r="AW116" s="31"/>
      <c r="AX116" s="31"/>
      <c r="AY116" s="31"/>
      <c r="AZ116" s="27">
        <f t="shared" si="110"/>
        <v>2</v>
      </c>
      <c r="BA116" s="28">
        <f t="shared" si="111"/>
        <v>0</v>
      </c>
      <c r="BB116" s="29">
        <f t="shared" si="112"/>
        <v>5</v>
      </c>
      <c r="BC116" s="29">
        <f t="shared" si="113"/>
        <v>5</v>
      </c>
      <c r="BD116" s="29">
        <f t="shared" si="114"/>
        <v>13</v>
      </c>
      <c r="BE116" s="29">
        <f t="shared" si="115"/>
        <v>18</v>
      </c>
      <c r="BF116" s="29">
        <f t="shared" si="116"/>
        <v>0</v>
      </c>
      <c r="BG116" s="29">
        <f t="shared" si="117"/>
        <v>18</v>
      </c>
      <c r="BH116" s="29">
        <f t="shared" si="118"/>
        <v>0</v>
      </c>
      <c r="BI116" s="29">
        <f t="shared" si="119"/>
        <v>0</v>
      </c>
      <c r="BJ116" s="29">
        <f t="shared" si="120"/>
        <v>0</v>
      </c>
      <c r="BK116" s="29">
        <f t="shared" si="121"/>
        <v>0</v>
      </c>
      <c r="BL116" s="29">
        <f t="shared" si="122"/>
        <v>0</v>
      </c>
      <c r="BM116" s="29">
        <f t="shared" si="123"/>
        <v>0</v>
      </c>
      <c r="BN116" s="29">
        <f t="shared" si="124"/>
        <v>0</v>
      </c>
      <c r="BO116" s="29">
        <f t="shared" si="125"/>
        <v>0</v>
      </c>
      <c r="BP116" s="29">
        <f t="shared" si="126"/>
        <v>0</v>
      </c>
      <c r="BQ116" s="29">
        <f t="shared" si="127"/>
        <v>0</v>
      </c>
      <c r="BR116" s="29">
        <f t="shared" si="128"/>
        <v>0</v>
      </c>
      <c r="BS116" s="29">
        <f t="shared" si="129"/>
        <v>0</v>
      </c>
      <c r="BT116" s="29">
        <f t="shared" si="130"/>
        <v>0</v>
      </c>
      <c r="BU116" s="30">
        <f t="shared" si="131"/>
        <v>0</v>
      </c>
      <c r="BV116" s="30">
        <f t="shared" si="132"/>
        <v>0</v>
      </c>
      <c r="BW116" s="22"/>
      <c r="BX116" s="28">
        <f t="shared" si="133"/>
        <v>1180</v>
      </c>
      <c r="BY116" s="29">
        <f t="shared" si="134"/>
        <v>0</v>
      </c>
      <c r="BZ116" s="29">
        <f t="shared" si="135"/>
        <v>0</v>
      </c>
      <c r="CA116" s="29">
        <f t="shared" si="136"/>
        <v>0</v>
      </c>
      <c r="CB116" s="29">
        <f t="shared" si="137"/>
        <v>0</v>
      </c>
      <c r="CC116" s="30">
        <f t="shared" si="106"/>
        <v>1180</v>
      </c>
      <c r="CD116" s="122">
        <f t="shared" si="103"/>
        <v>1033.3333333333333</v>
      </c>
      <c r="CE116" s="22">
        <f t="shared" si="107"/>
        <v>3</v>
      </c>
      <c r="CF116" s="122">
        <f t="shared" si="104"/>
        <v>993.33333333333337</v>
      </c>
      <c r="CG116" s="22">
        <f t="shared" si="108"/>
        <v>4</v>
      </c>
      <c r="CH116" s="122">
        <f t="shared" si="105"/>
        <v>953.33333333333337</v>
      </c>
      <c r="CI116" s="22">
        <f t="shared" si="109"/>
        <v>5</v>
      </c>
      <c r="CJ116" s="22"/>
      <c r="CK116" s="22">
        <f t="shared" si="138"/>
        <v>2.1060522229559693</v>
      </c>
      <c r="CL116" s="22"/>
      <c r="CM116" s="22">
        <f t="shared" si="139"/>
        <v>0</v>
      </c>
      <c r="CN116" s="22">
        <f t="shared" si="140"/>
        <v>2.8248587570621471</v>
      </c>
      <c r="CO116" s="22">
        <f t="shared" si="141"/>
        <v>2.4163568773234201</v>
      </c>
      <c r="CP116" s="22">
        <f t="shared" si="142"/>
        <v>0</v>
      </c>
      <c r="CQ116" s="22">
        <f t="shared" si="143"/>
        <v>0</v>
      </c>
      <c r="CR116" s="22">
        <f t="shared" si="144"/>
        <v>0</v>
      </c>
      <c r="CS116" s="22">
        <f t="shared" si="145"/>
        <v>0</v>
      </c>
      <c r="CT116" s="22">
        <f t="shared" si="146"/>
        <v>0</v>
      </c>
      <c r="CU116" s="22">
        <f t="shared" si="147"/>
        <v>0</v>
      </c>
      <c r="CV116" s="22">
        <f t="shared" si="148"/>
        <v>0</v>
      </c>
      <c r="CW116" s="22" t="e">
        <f t="shared" si="149"/>
        <v>#DIV/0!</v>
      </c>
      <c r="CX116" s="22" t="e">
        <f t="shared" si="150"/>
        <v>#DIV/0!</v>
      </c>
      <c r="CY116" s="22">
        <f t="shared" si="151"/>
        <v>0</v>
      </c>
      <c r="CZ116" s="22">
        <f t="shared" si="152"/>
        <v>0</v>
      </c>
      <c r="DA116" s="22">
        <f t="shared" si="153"/>
        <v>0</v>
      </c>
      <c r="DB116" s="22">
        <f t="shared" si="154"/>
        <v>0</v>
      </c>
      <c r="DC116" s="22">
        <f t="shared" si="155"/>
        <v>0</v>
      </c>
      <c r="DD116" s="22"/>
      <c r="DE116" s="22">
        <f t="shared" si="156"/>
        <v>0</v>
      </c>
      <c r="DF116" s="22">
        <f t="shared" si="157"/>
        <v>1</v>
      </c>
      <c r="DG116" s="22">
        <f t="shared" si="158"/>
        <v>1</v>
      </c>
      <c r="DH116" s="22">
        <f t="shared" si="159"/>
        <v>0</v>
      </c>
      <c r="DI116" s="22">
        <f t="shared" si="160"/>
        <v>0</v>
      </c>
      <c r="DJ116" s="22">
        <f t="shared" si="161"/>
        <v>0</v>
      </c>
      <c r="DK116" s="22">
        <f t="shared" si="162"/>
        <v>0</v>
      </c>
      <c r="DL116" s="22">
        <f t="shared" si="163"/>
        <v>0</v>
      </c>
      <c r="DM116" s="22">
        <f t="shared" si="164"/>
        <v>0</v>
      </c>
      <c r="DN116" s="22">
        <f t="shared" si="165"/>
        <v>0</v>
      </c>
      <c r="DO116" s="22">
        <f t="shared" si="166"/>
        <v>0</v>
      </c>
      <c r="DP116" s="22">
        <f t="shared" si="167"/>
        <v>0</v>
      </c>
      <c r="DQ116" s="22">
        <f t="shared" si="168"/>
        <v>0</v>
      </c>
      <c r="DR116" s="22"/>
      <c r="DS116" s="22"/>
    </row>
    <row r="117" spans="1:123" ht="15.75" thickBot="1">
      <c r="A117" s="22" t="str">
        <f>UFSM!A11</f>
        <v>UFSM</v>
      </c>
      <c r="B117" s="22">
        <f>UFSM!B11</f>
        <v>9</v>
      </c>
      <c r="C117" s="22" t="str">
        <f>UFSM!C11</f>
        <v>Eliane Castilhos Rodrigues Correa</v>
      </c>
      <c r="D117" s="96" t="str">
        <f>UFSM!D11</f>
        <v>P</v>
      </c>
      <c r="E117" s="22">
        <f>UFSM!E11</f>
        <v>0</v>
      </c>
      <c r="F117" s="22">
        <f>UFSM!F11</f>
        <v>0</v>
      </c>
      <c r="G117" s="22">
        <f>UFSM!G11</f>
        <v>8</v>
      </c>
      <c r="H117" s="22">
        <f>UFSM!H11</f>
        <v>1</v>
      </c>
      <c r="I117" s="22">
        <f>UFSM!I11</f>
        <v>0</v>
      </c>
      <c r="J117" s="22">
        <f>UFSM!J11</f>
        <v>0</v>
      </c>
      <c r="K117" s="22">
        <f>UFSM!K11</f>
        <v>0</v>
      </c>
      <c r="L117" s="22">
        <f>UFSM!L11</f>
        <v>0</v>
      </c>
      <c r="M117" s="22">
        <f>UFSM!M11</f>
        <v>0</v>
      </c>
      <c r="N117" s="22">
        <f>UFSM!N11</f>
        <v>0</v>
      </c>
      <c r="O117" s="22">
        <f>UFSM!O11</f>
        <v>0</v>
      </c>
      <c r="P117" s="22">
        <f>UFSM!P11</f>
        <v>0</v>
      </c>
      <c r="Q117" s="22">
        <f>UFSM!Q11</f>
        <v>0</v>
      </c>
      <c r="R117" s="22">
        <f>UFSM!R11</f>
        <v>0</v>
      </c>
      <c r="S117" s="22">
        <f>UFSM!S11</f>
        <v>0</v>
      </c>
      <c r="T117" s="96" t="str">
        <f>UFSM!T11</f>
        <v>P</v>
      </c>
      <c r="U117" s="22">
        <f>UFSM!U11</f>
        <v>0</v>
      </c>
      <c r="V117" s="22">
        <f>UFSM!V11</f>
        <v>0</v>
      </c>
      <c r="W117" s="22">
        <f>UFSM!W11</f>
        <v>2</v>
      </c>
      <c r="X117" s="22">
        <f>UFSM!X11</f>
        <v>0</v>
      </c>
      <c r="Y117" s="22">
        <f>UFSM!Y11</f>
        <v>0</v>
      </c>
      <c r="Z117" s="22">
        <f>UFSM!Z11</f>
        <v>0</v>
      </c>
      <c r="AA117" s="22">
        <f>UFSM!AA11</f>
        <v>0</v>
      </c>
      <c r="AB117" s="22">
        <f>UFSM!AB11</f>
        <v>0</v>
      </c>
      <c r="AC117" s="22">
        <f>UFSM!AC11</f>
        <v>0</v>
      </c>
      <c r="AD117" s="22">
        <f>UFSM!AD11</f>
        <v>0</v>
      </c>
      <c r="AE117" s="22">
        <f>UFSM!AE11</f>
        <v>0</v>
      </c>
      <c r="AF117" s="22">
        <f>UFSM!AF11</f>
        <v>0</v>
      </c>
      <c r="AG117" s="22">
        <f>UFSM!AG11</f>
        <v>0</v>
      </c>
      <c r="AH117" s="22">
        <f>UFSM!AH11</f>
        <v>0</v>
      </c>
      <c r="AI117" s="22">
        <f>UFSM!AI11</f>
        <v>0</v>
      </c>
      <c r="AJ117" s="48"/>
      <c r="AK117" s="90"/>
      <c r="AL117" s="31"/>
      <c r="AM117" s="31"/>
      <c r="AN117" s="34"/>
      <c r="AO117" s="34"/>
      <c r="AP117" s="34"/>
      <c r="AQ117" s="34"/>
      <c r="AR117" s="35"/>
      <c r="AS117" s="31"/>
      <c r="AT117" s="31"/>
      <c r="AU117" s="31"/>
      <c r="AV117" s="31"/>
      <c r="AW117" s="31"/>
      <c r="AX117" s="31"/>
      <c r="AY117" s="31"/>
      <c r="AZ117" s="27">
        <f t="shared" si="110"/>
        <v>2</v>
      </c>
      <c r="BA117" s="28">
        <f t="shared" si="111"/>
        <v>0</v>
      </c>
      <c r="BB117" s="29">
        <f t="shared" si="112"/>
        <v>0</v>
      </c>
      <c r="BC117" s="29">
        <f t="shared" si="113"/>
        <v>0</v>
      </c>
      <c r="BD117" s="29">
        <f t="shared" si="114"/>
        <v>10</v>
      </c>
      <c r="BE117" s="29">
        <f t="shared" si="115"/>
        <v>10</v>
      </c>
      <c r="BF117" s="29">
        <f t="shared" si="116"/>
        <v>1</v>
      </c>
      <c r="BG117" s="29">
        <f t="shared" si="117"/>
        <v>11</v>
      </c>
      <c r="BH117" s="29">
        <f t="shared" si="118"/>
        <v>0</v>
      </c>
      <c r="BI117" s="29">
        <f t="shared" si="119"/>
        <v>0</v>
      </c>
      <c r="BJ117" s="29">
        <f t="shared" si="120"/>
        <v>0</v>
      </c>
      <c r="BK117" s="29">
        <f t="shared" si="121"/>
        <v>0</v>
      </c>
      <c r="BL117" s="29">
        <f t="shared" si="122"/>
        <v>0</v>
      </c>
      <c r="BM117" s="29">
        <f t="shared" si="123"/>
        <v>0</v>
      </c>
      <c r="BN117" s="29">
        <f t="shared" si="124"/>
        <v>0</v>
      </c>
      <c r="BO117" s="29">
        <f t="shared" si="125"/>
        <v>0</v>
      </c>
      <c r="BP117" s="29">
        <f t="shared" si="126"/>
        <v>0</v>
      </c>
      <c r="BQ117" s="29">
        <f t="shared" si="127"/>
        <v>0</v>
      </c>
      <c r="BR117" s="29">
        <f t="shared" si="128"/>
        <v>0</v>
      </c>
      <c r="BS117" s="29">
        <f t="shared" si="129"/>
        <v>0</v>
      </c>
      <c r="BT117" s="29">
        <f t="shared" si="130"/>
        <v>0</v>
      </c>
      <c r="BU117" s="30">
        <f t="shared" si="131"/>
        <v>0</v>
      </c>
      <c r="BV117" s="30">
        <f t="shared" si="132"/>
        <v>0</v>
      </c>
      <c r="BW117" s="22"/>
      <c r="BX117" s="28">
        <f t="shared" si="133"/>
        <v>640</v>
      </c>
      <c r="BY117" s="29">
        <f t="shared" si="134"/>
        <v>0</v>
      </c>
      <c r="BZ117" s="29">
        <f t="shared" si="135"/>
        <v>0</v>
      </c>
      <c r="CA117" s="29">
        <f t="shared" si="136"/>
        <v>0</v>
      </c>
      <c r="CB117" s="29">
        <f t="shared" si="137"/>
        <v>0</v>
      </c>
      <c r="CC117" s="30">
        <f t="shared" si="106"/>
        <v>640</v>
      </c>
      <c r="CD117" s="122">
        <f t="shared" si="103"/>
        <v>493.33333333333337</v>
      </c>
      <c r="CE117" s="22">
        <f t="shared" si="107"/>
        <v>3</v>
      </c>
      <c r="CF117" s="122">
        <f t="shared" si="104"/>
        <v>453.33333333333337</v>
      </c>
      <c r="CG117" s="22">
        <f t="shared" si="108"/>
        <v>4</v>
      </c>
      <c r="CH117" s="122">
        <f t="shared" si="105"/>
        <v>413.33333333333337</v>
      </c>
      <c r="CI117" s="22">
        <f t="shared" si="109"/>
        <v>5</v>
      </c>
      <c r="CJ117" s="22"/>
      <c r="CK117" s="22">
        <f t="shared" si="138"/>
        <v>1.1422656124506951</v>
      </c>
      <c r="CL117" s="22"/>
      <c r="CM117" s="22">
        <f t="shared" si="139"/>
        <v>0</v>
      </c>
      <c r="CN117" s="22">
        <f t="shared" si="140"/>
        <v>0</v>
      </c>
      <c r="CO117" s="22">
        <f t="shared" si="141"/>
        <v>1.8587360594795539</v>
      </c>
      <c r="CP117" s="22">
        <f t="shared" si="142"/>
        <v>1.5384615384615383</v>
      </c>
      <c r="CQ117" s="22">
        <f t="shared" si="143"/>
        <v>0</v>
      </c>
      <c r="CR117" s="22">
        <f t="shared" si="144"/>
        <v>0</v>
      </c>
      <c r="CS117" s="22">
        <f t="shared" si="145"/>
        <v>0</v>
      </c>
      <c r="CT117" s="22">
        <f t="shared" si="146"/>
        <v>0</v>
      </c>
      <c r="CU117" s="22">
        <f t="shared" si="147"/>
        <v>0</v>
      </c>
      <c r="CV117" s="22">
        <f t="shared" si="148"/>
        <v>0</v>
      </c>
      <c r="CW117" s="22" t="e">
        <f t="shared" si="149"/>
        <v>#DIV/0!</v>
      </c>
      <c r="CX117" s="22" t="e">
        <f t="shared" si="150"/>
        <v>#DIV/0!</v>
      </c>
      <c r="CY117" s="22">
        <f t="shared" si="151"/>
        <v>0</v>
      </c>
      <c r="CZ117" s="22">
        <f t="shared" si="152"/>
        <v>0</v>
      </c>
      <c r="DA117" s="22">
        <f t="shared" si="153"/>
        <v>0</v>
      </c>
      <c r="DB117" s="22">
        <f t="shared" si="154"/>
        <v>0</v>
      </c>
      <c r="DC117" s="22">
        <f t="shared" si="155"/>
        <v>0</v>
      </c>
      <c r="DD117" s="22"/>
      <c r="DE117" s="22">
        <f t="shared" si="156"/>
        <v>0</v>
      </c>
      <c r="DF117" s="22">
        <f t="shared" si="157"/>
        <v>0</v>
      </c>
      <c r="DG117" s="22">
        <f t="shared" si="158"/>
        <v>1</v>
      </c>
      <c r="DH117" s="22">
        <f t="shared" si="159"/>
        <v>1</v>
      </c>
      <c r="DI117" s="22">
        <f t="shared" si="160"/>
        <v>0</v>
      </c>
      <c r="DJ117" s="22">
        <f t="shared" si="161"/>
        <v>0</v>
      </c>
      <c r="DK117" s="22">
        <f t="shared" si="162"/>
        <v>0</v>
      </c>
      <c r="DL117" s="22">
        <f t="shared" si="163"/>
        <v>0</v>
      </c>
      <c r="DM117" s="22">
        <f t="shared" si="164"/>
        <v>0</v>
      </c>
      <c r="DN117" s="22">
        <f t="shared" si="165"/>
        <v>0</v>
      </c>
      <c r="DO117" s="22">
        <f t="shared" si="166"/>
        <v>0</v>
      </c>
      <c r="DP117" s="22">
        <f t="shared" si="167"/>
        <v>0</v>
      </c>
      <c r="DQ117" s="22">
        <f t="shared" si="168"/>
        <v>0</v>
      </c>
      <c r="DR117" s="22"/>
      <c r="DS117" s="22"/>
    </row>
    <row r="118" spans="1:123" ht="15.75" thickBot="1">
      <c r="A118" s="22" t="str">
        <f>UFSM!A12</f>
        <v>UFSM</v>
      </c>
      <c r="B118" s="22">
        <f>UFSM!B12</f>
        <v>10</v>
      </c>
      <c r="C118" s="22" t="str">
        <f>UFSM!C12</f>
        <v>Helena Bolli Mota</v>
      </c>
      <c r="D118" s="96" t="str">
        <f>UFSM!D12</f>
        <v>P</v>
      </c>
      <c r="E118" s="22">
        <f>UFSM!E12</f>
        <v>0</v>
      </c>
      <c r="F118" s="22">
        <f>UFSM!F12</f>
        <v>5</v>
      </c>
      <c r="G118" s="22">
        <f>UFSM!G12</f>
        <v>9</v>
      </c>
      <c r="H118" s="22">
        <f>UFSM!H12</f>
        <v>0</v>
      </c>
      <c r="I118" s="22">
        <f>UFSM!I12</f>
        <v>0</v>
      </c>
      <c r="J118" s="22">
        <f>UFSM!J12</f>
        <v>0</v>
      </c>
      <c r="K118" s="22">
        <f>UFSM!K12</f>
        <v>0</v>
      </c>
      <c r="L118" s="22">
        <f>UFSM!L12</f>
        <v>0</v>
      </c>
      <c r="M118" s="22">
        <f>UFSM!M12</f>
        <v>0</v>
      </c>
      <c r="N118" s="22">
        <f>UFSM!N12</f>
        <v>0</v>
      </c>
      <c r="O118" s="22">
        <f>UFSM!O12</f>
        <v>0</v>
      </c>
      <c r="P118" s="22">
        <f>UFSM!P12</f>
        <v>0</v>
      </c>
      <c r="Q118" s="22">
        <f>UFSM!Q12</f>
        <v>0</v>
      </c>
      <c r="R118" s="22">
        <f>UFSM!R12</f>
        <v>0</v>
      </c>
      <c r="S118" s="22">
        <f>UFSM!S12</f>
        <v>0</v>
      </c>
      <c r="T118" s="96" t="str">
        <f>UFSM!T12</f>
        <v>P</v>
      </c>
      <c r="U118" s="22">
        <f>UFSM!U12</f>
        <v>0</v>
      </c>
      <c r="V118" s="22">
        <f>UFSM!V12</f>
        <v>2</v>
      </c>
      <c r="W118" s="22">
        <f>UFSM!W12</f>
        <v>6</v>
      </c>
      <c r="X118" s="22">
        <f>UFSM!X12</f>
        <v>0</v>
      </c>
      <c r="Y118" s="22">
        <f>UFSM!Y12</f>
        <v>0</v>
      </c>
      <c r="Z118" s="22">
        <f>UFSM!Z12</f>
        <v>0</v>
      </c>
      <c r="AA118" s="22">
        <f>UFSM!AA12</f>
        <v>0</v>
      </c>
      <c r="AB118" s="22">
        <f>UFSM!AB12</f>
        <v>0</v>
      </c>
      <c r="AC118" s="22">
        <f>UFSM!AC12</f>
        <v>0</v>
      </c>
      <c r="AD118" s="22">
        <f>UFSM!AD12</f>
        <v>0</v>
      </c>
      <c r="AE118" s="22">
        <f>UFSM!AE12</f>
        <v>0</v>
      </c>
      <c r="AF118" s="22">
        <f>UFSM!AF12</f>
        <v>0</v>
      </c>
      <c r="AG118" s="22">
        <f>UFSM!AG12</f>
        <v>0</v>
      </c>
      <c r="AH118" s="22">
        <f>UFSM!AH12</f>
        <v>0</v>
      </c>
      <c r="AI118" s="22">
        <f>UFSM!AI12</f>
        <v>0</v>
      </c>
      <c r="AJ118" s="48"/>
      <c r="AK118" s="90"/>
      <c r="AL118" s="31"/>
      <c r="AM118" s="31"/>
      <c r="AN118" s="34"/>
      <c r="AO118" s="34"/>
      <c r="AP118" s="34"/>
      <c r="AQ118" s="34"/>
      <c r="AR118" s="35"/>
      <c r="AS118" s="31"/>
      <c r="AT118" s="31"/>
      <c r="AU118" s="31"/>
      <c r="AV118" s="31"/>
      <c r="AW118" s="31"/>
      <c r="AX118" s="31"/>
      <c r="AY118" s="31"/>
      <c r="AZ118" s="27">
        <f t="shared" si="110"/>
        <v>2</v>
      </c>
      <c r="BA118" s="28">
        <f t="shared" si="111"/>
        <v>0</v>
      </c>
      <c r="BB118" s="29">
        <f t="shared" si="112"/>
        <v>7</v>
      </c>
      <c r="BC118" s="29">
        <f t="shared" si="113"/>
        <v>7</v>
      </c>
      <c r="BD118" s="29">
        <f t="shared" si="114"/>
        <v>15</v>
      </c>
      <c r="BE118" s="29">
        <f t="shared" si="115"/>
        <v>22</v>
      </c>
      <c r="BF118" s="29">
        <f t="shared" si="116"/>
        <v>0</v>
      </c>
      <c r="BG118" s="29">
        <f t="shared" si="117"/>
        <v>22</v>
      </c>
      <c r="BH118" s="29">
        <f t="shared" si="118"/>
        <v>0</v>
      </c>
      <c r="BI118" s="29">
        <f t="shared" si="119"/>
        <v>0</v>
      </c>
      <c r="BJ118" s="29">
        <f t="shared" si="120"/>
        <v>0</v>
      </c>
      <c r="BK118" s="29">
        <f t="shared" si="121"/>
        <v>0</v>
      </c>
      <c r="BL118" s="29">
        <f t="shared" si="122"/>
        <v>0</v>
      </c>
      <c r="BM118" s="29">
        <f t="shared" si="123"/>
        <v>0</v>
      </c>
      <c r="BN118" s="29">
        <f t="shared" si="124"/>
        <v>0</v>
      </c>
      <c r="BO118" s="29">
        <f t="shared" si="125"/>
        <v>0</v>
      </c>
      <c r="BP118" s="29">
        <f t="shared" si="126"/>
        <v>0</v>
      </c>
      <c r="BQ118" s="29">
        <f t="shared" si="127"/>
        <v>0</v>
      </c>
      <c r="BR118" s="29">
        <f t="shared" si="128"/>
        <v>0</v>
      </c>
      <c r="BS118" s="29">
        <f t="shared" si="129"/>
        <v>0</v>
      </c>
      <c r="BT118" s="29">
        <f t="shared" si="130"/>
        <v>0</v>
      </c>
      <c r="BU118" s="30">
        <f t="shared" si="131"/>
        <v>0</v>
      </c>
      <c r="BV118" s="30">
        <f t="shared" si="132"/>
        <v>0</v>
      </c>
      <c r="BW118" s="22"/>
      <c r="BX118" s="28">
        <f t="shared" si="133"/>
        <v>1460</v>
      </c>
      <c r="BY118" s="29">
        <f t="shared" si="134"/>
        <v>0</v>
      </c>
      <c r="BZ118" s="29">
        <f t="shared" si="135"/>
        <v>0</v>
      </c>
      <c r="CA118" s="29">
        <f t="shared" si="136"/>
        <v>0</v>
      </c>
      <c r="CB118" s="29">
        <f t="shared" si="137"/>
        <v>0</v>
      </c>
      <c r="CC118" s="30">
        <f t="shared" si="106"/>
        <v>1460</v>
      </c>
      <c r="CD118" s="122">
        <f t="shared" si="103"/>
        <v>1313.3333333333333</v>
      </c>
      <c r="CE118" s="22">
        <f t="shared" si="107"/>
        <v>3</v>
      </c>
      <c r="CF118" s="122">
        <f t="shared" si="104"/>
        <v>1273.3333333333333</v>
      </c>
      <c r="CG118" s="22">
        <f t="shared" si="108"/>
        <v>4</v>
      </c>
      <c r="CH118" s="122">
        <f t="shared" si="105"/>
        <v>1233.3333333333333</v>
      </c>
      <c r="CI118" s="22">
        <f t="shared" si="109"/>
        <v>5</v>
      </c>
      <c r="CJ118" s="22"/>
      <c r="CK118" s="22">
        <f t="shared" si="138"/>
        <v>2.6057934284031483</v>
      </c>
      <c r="CL118" s="22"/>
      <c r="CM118" s="22">
        <f t="shared" si="139"/>
        <v>0</v>
      </c>
      <c r="CN118" s="22">
        <f t="shared" si="140"/>
        <v>3.9548022598870056</v>
      </c>
      <c r="CO118" s="22">
        <f t="shared" si="141"/>
        <v>2.7881040892193307</v>
      </c>
      <c r="CP118" s="22">
        <f t="shared" si="142"/>
        <v>0</v>
      </c>
      <c r="CQ118" s="22">
        <f t="shared" si="143"/>
        <v>0</v>
      </c>
      <c r="CR118" s="22">
        <f t="shared" si="144"/>
        <v>0</v>
      </c>
      <c r="CS118" s="22">
        <f t="shared" si="145"/>
        <v>0</v>
      </c>
      <c r="CT118" s="22">
        <f t="shared" si="146"/>
        <v>0</v>
      </c>
      <c r="CU118" s="22">
        <f t="shared" si="147"/>
        <v>0</v>
      </c>
      <c r="CV118" s="22">
        <f t="shared" si="148"/>
        <v>0</v>
      </c>
      <c r="CW118" s="22" t="e">
        <f t="shared" si="149"/>
        <v>#DIV/0!</v>
      </c>
      <c r="CX118" s="22" t="e">
        <f t="shared" si="150"/>
        <v>#DIV/0!</v>
      </c>
      <c r="CY118" s="22">
        <f t="shared" si="151"/>
        <v>0</v>
      </c>
      <c r="CZ118" s="22">
        <f t="shared" si="152"/>
        <v>0</v>
      </c>
      <c r="DA118" s="22">
        <f t="shared" si="153"/>
        <v>0</v>
      </c>
      <c r="DB118" s="22">
        <f t="shared" si="154"/>
        <v>0</v>
      </c>
      <c r="DC118" s="22">
        <f t="shared" si="155"/>
        <v>0</v>
      </c>
      <c r="DD118" s="22"/>
      <c r="DE118" s="22">
        <f t="shared" si="156"/>
        <v>0</v>
      </c>
      <c r="DF118" s="22">
        <f t="shared" si="157"/>
        <v>1</v>
      </c>
      <c r="DG118" s="22">
        <f t="shared" si="158"/>
        <v>1</v>
      </c>
      <c r="DH118" s="22">
        <f t="shared" si="159"/>
        <v>0</v>
      </c>
      <c r="DI118" s="22">
        <f t="shared" si="160"/>
        <v>0</v>
      </c>
      <c r="DJ118" s="22">
        <f t="shared" si="161"/>
        <v>0</v>
      </c>
      <c r="DK118" s="22">
        <f t="shared" si="162"/>
        <v>0</v>
      </c>
      <c r="DL118" s="22">
        <f t="shared" si="163"/>
        <v>0</v>
      </c>
      <c r="DM118" s="22">
        <f t="shared" si="164"/>
        <v>0</v>
      </c>
      <c r="DN118" s="22">
        <f t="shared" si="165"/>
        <v>0</v>
      </c>
      <c r="DO118" s="22">
        <f t="shared" si="166"/>
        <v>0</v>
      </c>
      <c r="DP118" s="22">
        <f t="shared" si="167"/>
        <v>0</v>
      </c>
      <c r="DQ118" s="22">
        <f t="shared" si="168"/>
        <v>0</v>
      </c>
      <c r="DR118" s="22"/>
      <c r="DS118" s="22"/>
    </row>
    <row r="119" spans="1:123" ht="15.75" thickBot="1">
      <c r="A119" s="22" t="str">
        <f>UFSM!A13</f>
        <v>UFSM</v>
      </c>
      <c r="B119" s="22">
        <f>UFSM!B13</f>
        <v>11</v>
      </c>
      <c r="C119" s="22" t="str">
        <f>UFSM!C13</f>
        <v>Márcia Keske-Soares</v>
      </c>
      <c r="D119" s="96" t="str">
        <f>UFSM!D13</f>
        <v>P</v>
      </c>
      <c r="E119" s="22">
        <f>UFSM!E13</f>
        <v>0</v>
      </c>
      <c r="F119" s="22">
        <f>UFSM!F13</f>
        <v>5</v>
      </c>
      <c r="G119" s="22">
        <f>UFSM!G13</f>
        <v>8</v>
      </c>
      <c r="H119" s="22">
        <f>UFSM!H13</f>
        <v>0</v>
      </c>
      <c r="I119" s="22">
        <f>UFSM!I13</f>
        <v>0</v>
      </c>
      <c r="J119" s="22">
        <f>UFSM!J13</f>
        <v>0</v>
      </c>
      <c r="K119" s="22">
        <f>UFSM!K13</f>
        <v>0</v>
      </c>
      <c r="L119" s="22">
        <f>UFSM!L13</f>
        <v>0</v>
      </c>
      <c r="M119" s="22">
        <f>UFSM!M13</f>
        <v>0</v>
      </c>
      <c r="N119" s="22">
        <f>UFSM!N13</f>
        <v>0</v>
      </c>
      <c r="O119" s="22">
        <f>UFSM!O13</f>
        <v>0</v>
      </c>
      <c r="P119" s="22">
        <f>UFSM!P13</f>
        <v>0</v>
      </c>
      <c r="Q119" s="22">
        <f>UFSM!Q13</f>
        <v>0</v>
      </c>
      <c r="R119" s="22">
        <f>UFSM!R13</f>
        <v>0</v>
      </c>
      <c r="S119" s="22">
        <f>UFSM!S13</f>
        <v>0</v>
      </c>
      <c r="T119" s="96" t="str">
        <f>UFSM!T13</f>
        <v>P</v>
      </c>
      <c r="U119" s="22">
        <f>UFSM!U13</f>
        <v>0</v>
      </c>
      <c r="V119" s="22">
        <f>UFSM!V13</f>
        <v>1</v>
      </c>
      <c r="W119" s="22">
        <f>UFSM!W13</f>
        <v>9</v>
      </c>
      <c r="X119" s="22">
        <f>UFSM!X13</f>
        <v>0</v>
      </c>
      <c r="Y119" s="22">
        <f>UFSM!Y13</f>
        <v>0</v>
      </c>
      <c r="Z119" s="22">
        <f>UFSM!Z13</f>
        <v>0</v>
      </c>
      <c r="AA119" s="22">
        <f>UFSM!AA13</f>
        <v>0</v>
      </c>
      <c r="AB119" s="22">
        <f>UFSM!AB13</f>
        <v>0</v>
      </c>
      <c r="AC119" s="22">
        <f>UFSM!AC13</f>
        <v>0</v>
      </c>
      <c r="AD119" s="22">
        <f>UFSM!AD13</f>
        <v>1</v>
      </c>
      <c r="AE119" s="22">
        <f>UFSM!AE13</f>
        <v>0</v>
      </c>
      <c r="AF119" s="22">
        <f>UFSM!AF13</f>
        <v>0</v>
      </c>
      <c r="AG119" s="22">
        <f>UFSM!AG13</f>
        <v>0</v>
      </c>
      <c r="AH119" s="22">
        <f>UFSM!AH13</f>
        <v>0</v>
      </c>
      <c r="AI119" s="22">
        <f>UFSM!AI13</f>
        <v>0</v>
      </c>
      <c r="AJ119" s="48"/>
      <c r="AK119" s="90"/>
      <c r="AL119" s="31"/>
      <c r="AM119" s="31"/>
      <c r="AN119" s="34"/>
      <c r="AO119" s="34"/>
      <c r="AP119" s="34"/>
      <c r="AQ119" s="34"/>
      <c r="AR119" s="35"/>
      <c r="AS119" s="31"/>
      <c r="AT119" s="31"/>
      <c r="AU119" s="31"/>
      <c r="AV119" s="31"/>
      <c r="AW119" s="31"/>
      <c r="AX119" s="31"/>
      <c r="AY119" s="31"/>
      <c r="AZ119" s="27">
        <f t="shared" si="110"/>
        <v>2</v>
      </c>
      <c r="BA119" s="28">
        <f t="shared" si="111"/>
        <v>0</v>
      </c>
      <c r="BB119" s="29">
        <f t="shared" si="112"/>
        <v>6</v>
      </c>
      <c r="BC119" s="29">
        <f t="shared" si="113"/>
        <v>6</v>
      </c>
      <c r="BD119" s="29">
        <f t="shared" si="114"/>
        <v>17</v>
      </c>
      <c r="BE119" s="29">
        <f t="shared" si="115"/>
        <v>23</v>
      </c>
      <c r="BF119" s="29">
        <f t="shared" si="116"/>
        <v>0</v>
      </c>
      <c r="BG119" s="29">
        <f t="shared" si="117"/>
        <v>23</v>
      </c>
      <c r="BH119" s="29">
        <f t="shared" si="118"/>
        <v>0</v>
      </c>
      <c r="BI119" s="29">
        <f t="shared" si="119"/>
        <v>0</v>
      </c>
      <c r="BJ119" s="29">
        <f t="shared" si="120"/>
        <v>0</v>
      </c>
      <c r="BK119" s="29">
        <f t="shared" si="121"/>
        <v>0</v>
      </c>
      <c r="BL119" s="29">
        <f t="shared" si="122"/>
        <v>0</v>
      </c>
      <c r="BM119" s="29">
        <f t="shared" si="123"/>
        <v>0</v>
      </c>
      <c r="BN119" s="29">
        <f t="shared" si="124"/>
        <v>1</v>
      </c>
      <c r="BO119" s="29">
        <f t="shared" si="125"/>
        <v>0</v>
      </c>
      <c r="BP119" s="29">
        <f t="shared" si="126"/>
        <v>0</v>
      </c>
      <c r="BQ119" s="29">
        <f t="shared" si="127"/>
        <v>0</v>
      </c>
      <c r="BR119" s="29">
        <f t="shared" si="128"/>
        <v>0</v>
      </c>
      <c r="BS119" s="29">
        <f t="shared" si="129"/>
        <v>0</v>
      </c>
      <c r="BT119" s="29">
        <f t="shared" si="130"/>
        <v>0</v>
      </c>
      <c r="BU119" s="30">
        <f t="shared" si="131"/>
        <v>0</v>
      </c>
      <c r="BV119" s="30">
        <f t="shared" si="132"/>
        <v>0</v>
      </c>
      <c r="BW119" s="22"/>
      <c r="BX119" s="28">
        <f t="shared" si="133"/>
        <v>1500</v>
      </c>
      <c r="BY119" s="29">
        <f t="shared" si="134"/>
        <v>0</v>
      </c>
      <c r="BZ119" s="29">
        <f t="shared" si="135"/>
        <v>0</v>
      </c>
      <c r="CA119" s="29">
        <f t="shared" si="136"/>
        <v>50</v>
      </c>
      <c r="CB119" s="29">
        <f t="shared" si="137"/>
        <v>0</v>
      </c>
      <c r="CC119" s="30">
        <f t="shared" si="106"/>
        <v>1550</v>
      </c>
      <c r="CD119" s="122">
        <f t="shared" si="103"/>
        <v>1403.3333333333333</v>
      </c>
      <c r="CE119" s="22">
        <f t="shared" si="107"/>
        <v>3</v>
      </c>
      <c r="CF119" s="122">
        <f t="shared" si="104"/>
        <v>1363.3333333333333</v>
      </c>
      <c r="CG119" s="22">
        <f t="shared" si="108"/>
        <v>4</v>
      </c>
      <c r="CH119" s="122">
        <f t="shared" si="105"/>
        <v>1323.3333333333333</v>
      </c>
      <c r="CI119" s="22">
        <f t="shared" si="109"/>
        <v>5</v>
      </c>
      <c r="CJ119" s="22"/>
      <c r="CK119" s="22">
        <f t="shared" si="138"/>
        <v>2.7664245301540271</v>
      </c>
      <c r="CL119" s="22"/>
      <c r="CM119" s="22">
        <f t="shared" si="139"/>
        <v>0</v>
      </c>
      <c r="CN119" s="22">
        <f t="shared" si="140"/>
        <v>3.3898305084745761</v>
      </c>
      <c r="CO119" s="22">
        <f t="shared" si="141"/>
        <v>3.1598513011152418</v>
      </c>
      <c r="CP119" s="22">
        <f t="shared" si="142"/>
        <v>0</v>
      </c>
      <c r="CQ119" s="22">
        <f t="shared" si="143"/>
        <v>0</v>
      </c>
      <c r="CR119" s="22">
        <f t="shared" si="144"/>
        <v>0</v>
      </c>
      <c r="CS119" s="22">
        <f t="shared" si="145"/>
        <v>0</v>
      </c>
      <c r="CT119" s="22">
        <f t="shared" si="146"/>
        <v>0</v>
      </c>
      <c r="CU119" s="22">
        <f t="shared" si="147"/>
        <v>0</v>
      </c>
      <c r="CV119" s="22">
        <f t="shared" si="148"/>
        <v>50</v>
      </c>
      <c r="CW119" s="22" t="e">
        <f t="shared" si="149"/>
        <v>#DIV/0!</v>
      </c>
      <c r="CX119" s="22" t="e">
        <f t="shared" si="150"/>
        <v>#DIV/0!</v>
      </c>
      <c r="CY119" s="22">
        <f t="shared" si="151"/>
        <v>0</v>
      </c>
      <c r="CZ119" s="22">
        <f t="shared" si="152"/>
        <v>0</v>
      </c>
      <c r="DA119" s="22">
        <f t="shared" si="153"/>
        <v>0</v>
      </c>
      <c r="DB119" s="22">
        <f t="shared" si="154"/>
        <v>0</v>
      </c>
      <c r="DC119" s="22">
        <f t="shared" si="155"/>
        <v>0</v>
      </c>
      <c r="DD119" s="22"/>
      <c r="DE119" s="22">
        <f t="shared" si="156"/>
        <v>0</v>
      </c>
      <c r="DF119" s="22">
        <f t="shared" si="157"/>
        <v>1</v>
      </c>
      <c r="DG119" s="22">
        <f t="shared" si="158"/>
        <v>1</v>
      </c>
      <c r="DH119" s="22">
        <f t="shared" si="159"/>
        <v>0</v>
      </c>
      <c r="DI119" s="22">
        <f t="shared" si="160"/>
        <v>0</v>
      </c>
      <c r="DJ119" s="22">
        <f t="shared" si="161"/>
        <v>0</v>
      </c>
      <c r="DK119" s="22">
        <f t="shared" si="162"/>
        <v>0</v>
      </c>
      <c r="DL119" s="22">
        <f t="shared" si="163"/>
        <v>0</v>
      </c>
      <c r="DM119" s="22">
        <f t="shared" si="164"/>
        <v>0</v>
      </c>
      <c r="DN119" s="22">
        <f t="shared" si="165"/>
        <v>1</v>
      </c>
      <c r="DO119" s="22">
        <f t="shared" si="166"/>
        <v>0</v>
      </c>
      <c r="DP119" s="22">
        <f t="shared" si="167"/>
        <v>0</v>
      </c>
      <c r="DQ119" s="22">
        <f t="shared" si="168"/>
        <v>0</v>
      </c>
      <c r="DR119" s="22"/>
      <c r="DS119" s="22"/>
    </row>
    <row r="120" spans="1:123" ht="15.75" thickBot="1">
      <c r="A120" s="22" t="str">
        <f>UFSM!A14</f>
        <v>UFSM</v>
      </c>
      <c r="B120" s="22">
        <f>UFSM!B14</f>
        <v>12</v>
      </c>
      <c r="C120" s="22" t="str">
        <f>UFSM!C14</f>
        <v>Leris Salete Bonfanti Haeffner</v>
      </c>
      <c r="D120" s="96" t="str">
        <f>UFSM!D14</f>
        <v>P</v>
      </c>
      <c r="E120" s="22">
        <f>UFSM!E14</f>
        <v>0</v>
      </c>
      <c r="F120" s="22">
        <f>UFSM!F14</f>
        <v>0</v>
      </c>
      <c r="G120" s="22">
        <f>UFSM!G14</f>
        <v>2</v>
      </c>
      <c r="H120" s="22">
        <f>UFSM!H14</f>
        <v>0</v>
      </c>
      <c r="I120" s="22">
        <f>UFSM!I14</f>
        <v>0</v>
      </c>
      <c r="J120" s="22">
        <f>UFSM!J14</f>
        <v>0</v>
      </c>
      <c r="K120" s="22">
        <f>UFSM!K14</f>
        <v>0</v>
      </c>
      <c r="L120" s="22">
        <f>UFSM!L14</f>
        <v>0</v>
      </c>
      <c r="M120" s="22">
        <f>UFSM!M14</f>
        <v>0</v>
      </c>
      <c r="N120" s="22">
        <f>UFSM!N14</f>
        <v>0</v>
      </c>
      <c r="O120" s="22">
        <f>UFSM!O14</f>
        <v>0</v>
      </c>
      <c r="P120" s="22">
        <f>UFSM!P14</f>
        <v>0</v>
      </c>
      <c r="Q120" s="22">
        <f>UFSM!Q14</f>
        <v>0</v>
      </c>
      <c r="R120" s="22">
        <f>UFSM!R14</f>
        <v>0</v>
      </c>
      <c r="S120" s="22">
        <f>UFSM!S14</f>
        <v>0</v>
      </c>
      <c r="T120" s="96" t="str">
        <f>UFSM!T14</f>
        <v>P</v>
      </c>
      <c r="U120" s="22">
        <f>UFSM!U14</f>
        <v>0</v>
      </c>
      <c r="V120" s="22">
        <f>UFSM!V14</f>
        <v>0</v>
      </c>
      <c r="W120" s="22">
        <f>UFSM!W14</f>
        <v>1</v>
      </c>
      <c r="X120" s="22">
        <f>UFSM!X14</f>
        <v>0</v>
      </c>
      <c r="Y120" s="22">
        <f>UFSM!Y14</f>
        <v>0</v>
      </c>
      <c r="Z120" s="22">
        <f>UFSM!Z14</f>
        <v>0</v>
      </c>
      <c r="AA120" s="22">
        <f>UFSM!AA14</f>
        <v>0</v>
      </c>
      <c r="AB120" s="22">
        <f>UFSM!AB14</f>
        <v>0</v>
      </c>
      <c r="AC120" s="22">
        <f>UFSM!AC14</f>
        <v>0</v>
      </c>
      <c r="AD120" s="22">
        <f>UFSM!AD14</f>
        <v>0</v>
      </c>
      <c r="AE120" s="22">
        <f>UFSM!AE14</f>
        <v>0</v>
      </c>
      <c r="AF120" s="22">
        <f>UFSM!AF14</f>
        <v>0</v>
      </c>
      <c r="AG120" s="22">
        <f>UFSM!AG14</f>
        <v>0</v>
      </c>
      <c r="AH120" s="22">
        <f>UFSM!AH14</f>
        <v>0</v>
      </c>
      <c r="AI120" s="22">
        <f>UFSM!AI14</f>
        <v>0</v>
      </c>
      <c r="AJ120" s="48"/>
      <c r="AK120" s="90"/>
      <c r="AL120" s="31"/>
      <c r="AM120" s="31"/>
      <c r="AN120" s="34"/>
      <c r="AO120" s="34"/>
      <c r="AP120" s="34"/>
      <c r="AQ120" s="34"/>
      <c r="AR120" s="35"/>
      <c r="AS120" s="31"/>
      <c r="AT120" s="31"/>
      <c r="AU120" s="31"/>
      <c r="AV120" s="31"/>
      <c r="AW120" s="31"/>
      <c r="AX120" s="31"/>
      <c r="AY120" s="31"/>
      <c r="AZ120" s="27">
        <f t="shared" si="110"/>
        <v>2</v>
      </c>
      <c r="BA120" s="28">
        <f t="shared" si="111"/>
        <v>0</v>
      </c>
      <c r="BB120" s="29">
        <f t="shared" si="112"/>
        <v>0</v>
      </c>
      <c r="BC120" s="29">
        <f t="shared" si="113"/>
        <v>0</v>
      </c>
      <c r="BD120" s="29">
        <f t="shared" si="114"/>
        <v>3</v>
      </c>
      <c r="BE120" s="29">
        <f t="shared" si="115"/>
        <v>3</v>
      </c>
      <c r="BF120" s="29">
        <f t="shared" si="116"/>
        <v>0</v>
      </c>
      <c r="BG120" s="29">
        <f t="shared" si="117"/>
        <v>3</v>
      </c>
      <c r="BH120" s="29">
        <f t="shared" si="118"/>
        <v>0</v>
      </c>
      <c r="BI120" s="29">
        <f t="shared" si="119"/>
        <v>0</v>
      </c>
      <c r="BJ120" s="29">
        <f t="shared" si="120"/>
        <v>0</v>
      </c>
      <c r="BK120" s="29">
        <f t="shared" si="121"/>
        <v>0</v>
      </c>
      <c r="BL120" s="29">
        <f t="shared" si="122"/>
        <v>0</v>
      </c>
      <c r="BM120" s="29">
        <f t="shared" si="123"/>
        <v>0</v>
      </c>
      <c r="BN120" s="29">
        <f t="shared" si="124"/>
        <v>0</v>
      </c>
      <c r="BO120" s="29">
        <f t="shared" si="125"/>
        <v>0</v>
      </c>
      <c r="BP120" s="29">
        <f t="shared" si="126"/>
        <v>0</v>
      </c>
      <c r="BQ120" s="29">
        <f t="shared" si="127"/>
        <v>0</v>
      </c>
      <c r="BR120" s="29">
        <f t="shared" si="128"/>
        <v>0</v>
      </c>
      <c r="BS120" s="29">
        <f t="shared" si="129"/>
        <v>0</v>
      </c>
      <c r="BT120" s="29">
        <f t="shared" si="130"/>
        <v>0</v>
      </c>
      <c r="BU120" s="30">
        <f t="shared" si="131"/>
        <v>0</v>
      </c>
      <c r="BV120" s="30">
        <f t="shared" si="132"/>
        <v>0</v>
      </c>
      <c r="BW120" s="22"/>
      <c r="BX120" s="28">
        <f t="shared" si="133"/>
        <v>180</v>
      </c>
      <c r="BY120" s="29">
        <f t="shared" si="134"/>
        <v>0</v>
      </c>
      <c r="BZ120" s="29">
        <f t="shared" si="135"/>
        <v>0</v>
      </c>
      <c r="CA120" s="29">
        <f t="shared" si="136"/>
        <v>0</v>
      </c>
      <c r="CB120" s="29">
        <f t="shared" si="137"/>
        <v>0</v>
      </c>
      <c r="CC120" s="30">
        <f t="shared" si="106"/>
        <v>180</v>
      </c>
      <c r="CD120" s="122">
        <f t="shared" si="103"/>
        <v>33.333333333333343</v>
      </c>
      <c r="CE120" s="22">
        <f t="shared" si="107"/>
        <v>3</v>
      </c>
      <c r="CF120" s="122">
        <f t="shared" si="104"/>
        <v>-6.6666666666666572</v>
      </c>
      <c r="CG120" s="22" t="str">
        <f t="shared" si="108"/>
        <v>NAO</v>
      </c>
      <c r="CH120" s="122">
        <f t="shared" si="105"/>
        <v>-46.666666666666657</v>
      </c>
      <c r="CI120" s="22" t="str">
        <f t="shared" si="109"/>
        <v>NAO</v>
      </c>
      <c r="CJ120" s="22"/>
      <c r="CK120" s="22">
        <f t="shared" si="138"/>
        <v>0.32126220350175799</v>
      </c>
      <c r="CL120" s="22"/>
      <c r="CM120" s="22">
        <f t="shared" si="139"/>
        <v>0</v>
      </c>
      <c r="CN120" s="22">
        <f t="shared" si="140"/>
        <v>0</v>
      </c>
      <c r="CO120" s="22">
        <f t="shared" si="141"/>
        <v>0.55762081784386619</v>
      </c>
      <c r="CP120" s="22">
        <f t="shared" si="142"/>
        <v>0</v>
      </c>
      <c r="CQ120" s="22">
        <f t="shared" si="143"/>
        <v>0</v>
      </c>
      <c r="CR120" s="22">
        <f t="shared" si="144"/>
        <v>0</v>
      </c>
      <c r="CS120" s="22">
        <f t="shared" si="145"/>
        <v>0</v>
      </c>
      <c r="CT120" s="22">
        <f t="shared" si="146"/>
        <v>0</v>
      </c>
      <c r="CU120" s="22">
        <f t="shared" si="147"/>
        <v>0</v>
      </c>
      <c r="CV120" s="22">
        <f t="shared" si="148"/>
        <v>0</v>
      </c>
      <c r="CW120" s="22" t="e">
        <f t="shared" si="149"/>
        <v>#DIV/0!</v>
      </c>
      <c r="CX120" s="22" t="e">
        <f t="shared" si="150"/>
        <v>#DIV/0!</v>
      </c>
      <c r="CY120" s="22">
        <f t="shared" si="151"/>
        <v>0</v>
      </c>
      <c r="CZ120" s="22">
        <f t="shared" si="152"/>
        <v>0</v>
      </c>
      <c r="DA120" s="22">
        <f t="shared" si="153"/>
        <v>0</v>
      </c>
      <c r="DB120" s="22">
        <f t="shared" si="154"/>
        <v>0</v>
      </c>
      <c r="DC120" s="22">
        <f t="shared" si="155"/>
        <v>0</v>
      </c>
      <c r="DD120" s="22"/>
      <c r="DE120" s="22">
        <f t="shared" si="156"/>
        <v>0</v>
      </c>
      <c r="DF120" s="22">
        <f t="shared" si="157"/>
        <v>0</v>
      </c>
      <c r="DG120" s="22">
        <f t="shared" si="158"/>
        <v>1</v>
      </c>
      <c r="DH120" s="22">
        <f t="shared" si="159"/>
        <v>0</v>
      </c>
      <c r="DI120" s="22">
        <f t="shared" si="160"/>
        <v>0</v>
      </c>
      <c r="DJ120" s="22">
        <f t="shared" si="161"/>
        <v>0</v>
      </c>
      <c r="DK120" s="22">
        <f t="shared" si="162"/>
        <v>0</v>
      </c>
      <c r="DL120" s="22">
        <f t="shared" si="163"/>
        <v>0</v>
      </c>
      <c r="DM120" s="22">
        <f t="shared" si="164"/>
        <v>0</v>
      </c>
      <c r="DN120" s="22">
        <f t="shared" si="165"/>
        <v>0</v>
      </c>
      <c r="DO120" s="22">
        <f t="shared" si="166"/>
        <v>0</v>
      </c>
      <c r="DP120" s="22">
        <f t="shared" si="167"/>
        <v>0</v>
      </c>
      <c r="DQ120" s="22">
        <f t="shared" si="168"/>
        <v>0</v>
      </c>
      <c r="DR120" s="22"/>
      <c r="DS120" s="22"/>
    </row>
    <row r="121" spans="1:123" ht="15.75" thickBot="1">
      <c r="A121" s="22" t="str">
        <f>UFSM!A15</f>
        <v>UFSM</v>
      </c>
      <c r="B121" s="22">
        <f>UFSM!B15</f>
        <v>13</v>
      </c>
      <c r="C121" s="22" t="str">
        <f>UFSM!C15</f>
        <v>Maristela Júlio Costa</v>
      </c>
      <c r="D121" s="96" t="str">
        <f>UFSM!D15</f>
        <v>P</v>
      </c>
      <c r="E121" s="22">
        <f>UFSM!E15</f>
        <v>0</v>
      </c>
      <c r="F121" s="22">
        <f>UFSM!F15</f>
        <v>0</v>
      </c>
      <c r="G121" s="22">
        <f>UFSM!G15</f>
        <v>7</v>
      </c>
      <c r="H121" s="22">
        <f>UFSM!H15</f>
        <v>0</v>
      </c>
      <c r="I121" s="22">
        <f>UFSM!I15</f>
        <v>0</v>
      </c>
      <c r="J121" s="22">
        <f>UFSM!J15</f>
        <v>0</v>
      </c>
      <c r="K121" s="22">
        <f>UFSM!K15</f>
        <v>0</v>
      </c>
      <c r="L121" s="22">
        <f>UFSM!L15</f>
        <v>0</v>
      </c>
      <c r="M121" s="22">
        <f>UFSM!M15</f>
        <v>0</v>
      </c>
      <c r="N121" s="22">
        <f>UFSM!N15</f>
        <v>0</v>
      </c>
      <c r="O121" s="22">
        <f>UFSM!O15</f>
        <v>0</v>
      </c>
      <c r="P121" s="22">
        <f>UFSM!P15</f>
        <v>0</v>
      </c>
      <c r="Q121" s="22">
        <f>UFSM!Q15</f>
        <v>0</v>
      </c>
      <c r="R121" s="22">
        <f>UFSM!R15</f>
        <v>0</v>
      </c>
      <c r="S121" s="22">
        <f>UFSM!S15</f>
        <v>0</v>
      </c>
      <c r="T121" s="96" t="str">
        <f>UFSM!T15</f>
        <v>P</v>
      </c>
      <c r="U121" s="22">
        <f>UFSM!U15</f>
        <v>0</v>
      </c>
      <c r="V121" s="22">
        <f>UFSM!V15</f>
        <v>0</v>
      </c>
      <c r="W121" s="22">
        <f>UFSM!W15</f>
        <v>8</v>
      </c>
      <c r="X121" s="22">
        <f>UFSM!X15</f>
        <v>0</v>
      </c>
      <c r="Y121" s="22">
        <f>UFSM!Y15</f>
        <v>0</v>
      </c>
      <c r="Z121" s="22">
        <f>UFSM!Z15</f>
        <v>0</v>
      </c>
      <c r="AA121" s="22">
        <f>UFSM!AA15</f>
        <v>0</v>
      </c>
      <c r="AB121" s="22">
        <f>UFSM!AB15</f>
        <v>0</v>
      </c>
      <c r="AC121" s="22">
        <f>UFSM!AC15</f>
        <v>0</v>
      </c>
      <c r="AD121" s="22">
        <f>UFSM!AD15</f>
        <v>0</v>
      </c>
      <c r="AE121" s="22">
        <f>UFSM!AE15</f>
        <v>0</v>
      </c>
      <c r="AF121" s="22">
        <f>UFSM!AF15</f>
        <v>0</v>
      </c>
      <c r="AG121" s="22">
        <f>UFSM!AG15</f>
        <v>0</v>
      </c>
      <c r="AH121" s="22">
        <f>UFSM!AH15</f>
        <v>0</v>
      </c>
      <c r="AI121" s="22">
        <f>UFSM!AI15</f>
        <v>0</v>
      </c>
      <c r="AJ121" s="48"/>
      <c r="AK121" s="90"/>
      <c r="AL121" s="31"/>
      <c r="AM121" s="31"/>
      <c r="AN121" s="34"/>
      <c r="AO121" s="34"/>
      <c r="AP121" s="34"/>
      <c r="AQ121" s="34"/>
      <c r="AR121" s="35"/>
      <c r="AS121" s="31"/>
      <c r="AT121" s="31"/>
      <c r="AU121" s="31"/>
      <c r="AV121" s="31"/>
      <c r="AW121" s="31"/>
      <c r="AX121" s="31"/>
      <c r="AY121" s="31"/>
      <c r="AZ121" s="27">
        <f t="shared" si="110"/>
        <v>2</v>
      </c>
      <c r="BA121" s="28">
        <f t="shared" si="111"/>
        <v>0</v>
      </c>
      <c r="BB121" s="29">
        <f t="shared" si="112"/>
        <v>0</v>
      </c>
      <c r="BC121" s="29">
        <f t="shared" si="113"/>
        <v>0</v>
      </c>
      <c r="BD121" s="29">
        <f t="shared" si="114"/>
        <v>15</v>
      </c>
      <c r="BE121" s="29">
        <f t="shared" si="115"/>
        <v>15</v>
      </c>
      <c r="BF121" s="29">
        <f t="shared" si="116"/>
        <v>0</v>
      </c>
      <c r="BG121" s="29">
        <f t="shared" si="117"/>
        <v>15</v>
      </c>
      <c r="BH121" s="29">
        <f t="shared" si="118"/>
        <v>0</v>
      </c>
      <c r="BI121" s="29">
        <f t="shared" si="119"/>
        <v>0</v>
      </c>
      <c r="BJ121" s="29">
        <f t="shared" si="120"/>
        <v>0</v>
      </c>
      <c r="BK121" s="29">
        <f t="shared" si="121"/>
        <v>0</v>
      </c>
      <c r="BL121" s="29">
        <f t="shared" si="122"/>
        <v>0</v>
      </c>
      <c r="BM121" s="29">
        <f t="shared" si="123"/>
        <v>0</v>
      </c>
      <c r="BN121" s="29">
        <f t="shared" si="124"/>
        <v>0</v>
      </c>
      <c r="BO121" s="29">
        <f t="shared" si="125"/>
        <v>0</v>
      </c>
      <c r="BP121" s="29">
        <f t="shared" si="126"/>
        <v>0</v>
      </c>
      <c r="BQ121" s="29">
        <f t="shared" si="127"/>
        <v>0</v>
      </c>
      <c r="BR121" s="29">
        <f t="shared" si="128"/>
        <v>0</v>
      </c>
      <c r="BS121" s="29">
        <f t="shared" si="129"/>
        <v>0</v>
      </c>
      <c r="BT121" s="29">
        <f t="shared" si="130"/>
        <v>0</v>
      </c>
      <c r="BU121" s="30">
        <f t="shared" si="131"/>
        <v>0</v>
      </c>
      <c r="BV121" s="30">
        <f t="shared" si="132"/>
        <v>0</v>
      </c>
      <c r="BW121" s="22"/>
      <c r="BX121" s="28">
        <f t="shared" si="133"/>
        <v>900</v>
      </c>
      <c r="BY121" s="29">
        <f t="shared" si="134"/>
        <v>0</v>
      </c>
      <c r="BZ121" s="29">
        <f t="shared" si="135"/>
        <v>0</v>
      </c>
      <c r="CA121" s="29">
        <f t="shared" si="136"/>
        <v>0</v>
      </c>
      <c r="CB121" s="29">
        <f t="shared" si="137"/>
        <v>0</v>
      </c>
      <c r="CC121" s="30">
        <f t="shared" si="106"/>
        <v>900</v>
      </c>
      <c r="CD121" s="122">
        <f t="shared" si="103"/>
        <v>753.33333333333337</v>
      </c>
      <c r="CE121" s="22">
        <f t="shared" si="107"/>
        <v>3</v>
      </c>
      <c r="CF121" s="122">
        <f t="shared" si="104"/>
        <v>713.33333333333337</v>
      </c>
      <c r="CG121" s="22">
        <f t="shared" si="108"/>
        <v>4</v>
      </c>
      <c r="CH121" s="122">
        <f t="shared" si="105"/>
        <v>673.33333333333337</v>
      </c>
      <c r="CI121" s="22">
        <f t="shared" si="109"/>
        <v>5</v>
      </c>
      <c r="CJ121" s="22"/>
      <c r="CK121" s="22">
        <f t="shared" si="138"/>
        <v>1.60631101750879</v>
      </c>
      <c r="CL121" s="22"/>
      <c r="CM121" s="22">
        <f t="shared" si="139"/>
        <v>0</v>
      </c>
      <c r="CN121" s="22">
        <f t="shared" si="140"/>
        <v>0</v>
      </c>
      <c r="CO121" s="22">
        <f t="shared" si="141"/>
        <v>2.7881040892193307</v>
      </c>
      <c r="CP121" s="22">
        <f t="shared" si="142"/>
        <v>0</v>
      </c>
      <c r="CQ121" s="22">
        <f t="shared" si="143"/>
        <v>0</v>
      </c>
      <c r="CR121" s="22">
        <f t="shared" si="144"/>
        <v>0</v>
      </c>
      <c r="CS121" s="22">
        <f t="shared" si="145"/>
        <v>0</v>
      </c>
      <c r="CT121" s="22">
        <f t="shared" si="146"/>
        <v>0</v>
      </c>
      <c r="CU121" s="22">
        <f t="shared" si="147"/>
        <v>0</v>
      </c>
      <c r="CV121" s="22">
        <f t="shared" si="148"/>
        <v>0</v>
      </c>
      <c r="CW121" s="22" t="e">
        <f t="shared" si="149"/>
        <v>#DIV/0!</v>
      </c>
      <c r="CX121" s="22" t="e">
        <f t="shared" si="150"/>
        <v>#DIV/0!</v>
      </c>
      <c r="CY121" s="22">
        <f t="shared" si="151"/>
        <v>0</v>
      </c>
      <c r="CZ121" s="22">
        <f t="shared" si="152"/>
        <v>0</v>
      </c>
      <c r="DA121" s="22">
        <f t="shared" si="153"/>
        <v>0</v>
      </c>
      <c r="DB121" s="22">
        <f t="shared" si="154"/>
        <v>0</v>
      </c>
      <c r="DC121" s="22">
        <f t="shared" si="155"/>
        <v>0</v>
      </c>
      <c r="DD121" s="22"/>
      <c r="DE121" s="22">
        <f t="shared" si="156"/>
        <v>0</v>
      </c>
      <c r="DF121" s="22">
        <f t="shared" si="157"/>
        <v>0</v>
      </c>
      <c r="DG121" s="22">
        <f t="shared" si="158"/>
        <v>1</v>
      </c>
      <c r="DH121" s="22">
        <f t="shared" si="159"/>
        <v>0</v>
      </c>
      <c r="DI121" s="22">
        <f t="shared" si="160"/>
        <v>0</v>
      </c>
      <c r="DJ121" s="22">
        <f t="shared" si="161"/>
        <v>0</v>
      </c>
      <c r="DK121" s="22">
        <f t="shared" si="162"/>
        <v>0</v>
      </c>
      <c r="DL121" s="22">
        <f t="shared" si="163"/>
        <v>0</v>
      </c>
      <c r="DM121" s="22">
        <f t="shared" si="164"/>
        <v>0</v>
      </c>
      <c r="DN121" s="22">
        <f t="shared" si="165"/>
        <v>0</v>
      </c>
      <c r="DO121" s="22">
        <f t="shared" si="166"/>
        <v>0</v>
      </c>
      <c r="DP121" s="22">
        <f t="shared" si="167"/>
        <v>0</v>
      </c>
      <c r="DQ121" s="22">
        <f t="shared" si="168"/>
        <v>0</v>
      </c>
      <c r="DR121" s="22"/>
      <c r="DS121" s="22"/>
    </row>
    <row r="122" spans="1:123" ht="15.75" thickBot="1">
      <c r="A122" s="22" t="str">
        <f>UFSM!A16</f>
        <v>UFSM</v>
      </c>
      <c r="B122" s="22">
        <f>UFSM!B16</f>
        <v>14</v>
      </c>
      <c r="C122" s="22" t="str">
        <f>UFSM!C16</f>
        <v>Tânia Maria Tochetto</v>
      </c>
      <c r="D122" s="96" t="str">
        <f>UFSM!D16</f>
        <v>P</v>
      </c>
      <c r="E122" s="22">
        <f>UFSM!E16</f>
        <v>0</v>
      </c>
      <c r="F122" s="22">
        <f>UFSM!F16</f>
        <v>0</v>
      </c>
      <c r="G122" s="22">
        <f>UFSM!G16</f>
        <v>4</v>
      </c>
      <c r="H122" s="22">
        <f>UFSM!H16</f>
        <v>0</v>
      </c>
      <c r="I122" s="22">
        <f>UFSM!I16</f>
        <v>0</v>
      </c>
      <c r="J122" s="22">
        <f>UFSM!J16</f>
        <v>1</v>
      </c>
      <c r="K122" s="22">
        <f>UFSM!K16</f>
        <v>0</v>
      </c>
      <c r="L122" s="22">
        <f>UFSM!L16</f>
        <v>0</v>
      </c>
      <c r="M122" s="22">
        <f>UFSM!M16</f>
        <v>0</v>
      </c>
      <c r="N122" s="22">
        <f>UFSM!N16</f>
        <v>0</v>
      </c>
      <c r="O122" s="22">
        <f>UFSM!O16</f>
        <v>0</v>
      </c>
      <c r="P122" s="22">
        <f>UFSM!P16</f>
        <v>0</v>
      </c>
      <c r="Q122" s="22">
        <f>UFSM!Q16</f>
        <v>0</v>
      </c>
      <c r="R122" s="22">
        <f>UFSM!R16</f>
        <v>0</v>
      </c>
      <c r="S122" s="22">
        <f>UFSM!S16</f>
        <v>0</v>
      </c>
      <c r="T122" s="96" t="str">
        <f>UFSM!T16</f>
        <v>P</v>
      </c>
      <c r="U122" s="22">
        <f>UFSM!U16</f>
        <v>0</v>
      </c>
      <c r="V122" s="22">
        <f>UFSM!V16</f>
        <v>0</v>
      </c>
      <c r="W122" s="22">
        <f>UFSM!W16</f>
        <v>3</v>
      </c>
      <c r="X122" s="22">
        <f>UFSM!X16</f>
        <v>0</v>
      </c>
      <c r="Y122" s="22">
        <f>UFSM!Y16</f>
        <v>0</v>
      </c>
      <c r="Z122" s="22">
        <f>UFSM!Z16</f>
        <v>0</v>
      </c>
      <c r="AA122" s="22">
        <f>UFSM!AA16</f>
        <v>0</v>
      </c>
      <c r="AB122" s="22">
        <f>UFSM!AB16</f>
        <v>0</v>
      </c>
      <c r="AC122" s="22">
        <f>UFSM!AC16</f>
        <v>0</v>
      </c>
      <c r="AD122" s="22">
        <f>UFSM!AD16</f>
        <v>0</v>
      </c>
      <c r="AE122" s="22">
        <f>UFSM!AE16</f>
        <v>0</v>
      </c>
      <c r="AF122" s="22">
        <f>UFSM!AF16</f>
        <v>0</v>
      </c>
      <c r="AG122" s="22">
        <f>UFSM!AG16</f>
        <v>0</v>
      </c>
      <c r="AH122" s="22">
        <f>UFSM!AH16</f>
        <v>0</v>
      </c>
      <c r="AI122" s="22">
        <f>UFSM!AI16</f>
        <v>0</v>
      </c>
      <c r="AJ122" s="48"/>
      <c r="AK122" s="90"/>
      <c r="AL122" s="31"/>
      <c r="AM122" s="31"/>
      <c r="AN122" s="34"/>
      <c r="AO122" s="34"/>
      <c r="AP122" s="34"/>
      <c r="AQ122" s="34"/>
      <c r="AR122" s="35"/>
      <c r="AS122" s="31"/>
      <c r="AT122" s="31"/>
      <c r="AU122" s="31"/>
      <c r="AV122" s="31"/>
      <c r="AW122" s="31"/>
      <c r="AX122" s="31"/>
      <c r="AY122" s="31"/>
      <c r="AZ122" s="27">
        <f t="shared" si="110"/>
        <v>2</v>
      </c>
      <c r="BA122" s="28">
        <f t="shared" si="111"/>
        <v>0</v>
      </c>
      <c r="BB122" s="29">
        <f t="shared" si="112"/>
        <v>0</v>
      </c>
      <c r="BC122" s="29">
        <f t="shared" si="113"/>
        <v>0</v>
      </c>
      <c r="BD122" s="29">
        <f t="shared" si="114"/>
        <v>7</v>
      </c>
      <c r="BE122" s="29">
        <f t="shared" si="115"/>
        <v>7</v>
      </c>
      <c r="BF122" s="29">
        <f t="shared" si="116"/>
        <v>0</v>
      </c>
      <c r="BG122" s="29">
        <f t="shared" si="117"/>
        <v>7</v>
      </c>
      <c r="BH122" s="29">
        <f t="shared" si="118"/>
        <v>0</v>
      </c>
      <c r="BI122" s="29">
        <f t="shared" si="119"/>
        <v>1</v>
      </c>
      <c r="BJ122" s="29">
        <f t="shared" si="120"/>
        <v>0</v>
      </c>
      <c r="BK122" s="29">
        <f t="shared" si="121"/>
        <v>0</v>
      </c>
      <c r="BL122" s="29">
        <f t="shared" si="122"/>
        <v>0</v>
      </c>
      <c r="BM122" s="29">
        <f t="shared" si="123"/>
        <v>0</v>
      </c>
      <c r="BN122" s="29">
        <f t="shared" si="124"/>
        <v>0</v>
      </c>
      <c r="BO122" s="29">
        <f t="shared" si="125"/>
        <v>0</v>
      </c>
      <c r="BP122" s="29">
        <f t="shared" si="126"/>
        <v>0</v>
      </c>
      <c r="BQ122" s="29">
        <f t="shared" si="127"/>
        <v>0</v>
      </c>
      <c r="BR122" s="29">
        <f t="shared" si="128"/>
        <v>0</v>
      </c>
      <c r="BS122" s="29">
        <f t="shared" si="129"/>
        <v>0</v>
      </c>
      <c r="BT122" s="29">
        <f t="shared" si="130"/>
        <v>0</v>
      </c>
      <c r="BU122" s="30">
        <f t="shared" si="131"/>
        <v>0</v>
      </c>
      <c r="BV122" s="30">
        <f t="shared" si="132"/>
        <v>0</v>
      </c>
      <c r="BW122" s="22"/>
      <c r="BX122" s="28">
        <f t="shared" si="133"/>
        <v>420</v>
      </c>
      <c r="BY122" s="29">
        <f t="shared" si="134"/>
        <v>10</v>
      </c>
      <c r="BZ122" s="29">
        <f t="shared" si="135"/>
        <v>0</v>
      </c>
      <c r="CA122" s="29">
        <f t="shared" si="136"/>
        <v>0</v>
      </c>
      <c r="CB122" s="29">
        <f t="shared" si="137"/>
        <v>0</v>
      </c>
      <c r="CC122" s="30">
        <f t="shared" si="106"/>
        <v>430</v>
      </c>
      <c r="CD122" s="122">
        <f t="shared" si="103"/>
        <v>283.33333333333337</v>
      </c>
      <c r="CE122" s="22">
        <f t="shared" si="107"/>
        <v>3</v>
      </c>
      <c r="CF122" s="122">
        <f t="shared" si="104"/>
        <v>243.33333333333334</v>
      </c>
      <c r="CG122" s="22">
        <f t="shared" si="108"/>
        <v>4</v>
      </c>
      <c r="CH122" s="122">
        <f t="shared" si="105"/>
        <v>203.33333333333334</v>
      </c>
      <c r="CI122" s="22">
        <f t="shared" si="109"/>
        <v>5</v>
      </c>
      <c r="CJ122" s="22"/>
      <c r="CK122" s="22">
        <f t="shared" si="138"/>
        <v>0.76745970836531074</v>
      </c>
      <c r="CL122" s="22"/>
      <c r="CM122" s="22">
        <f t="shared" si="139"/>
        <v>0</v>
      </c>
      <c r="CN122" s="22">
        <f t="shared" si="140"/>
        <v>0</v>
      </c>
      <c r="CO122" s="22">
        <f t="shared" si="141"/>
        <v>1.3011152416356877</v>
      </c>
      <c r="CP122" s="22">
        <f t="shared" si="142"/>
        <v>0</v>
      </c>
      <c r="CQ122" s="22">
        <f t="shared" si="143"/>
        <v>0</v>
      </c>
      <c r="CR122" s="22">
        <f t="shared" si="144"/>
        <v>5.8823529411764701</v>
      </c>
      <c r="CS122" s="22">
        <f t="shared" si="145"/>
        <v>0</v>
      </c>
      <c r="CT122" s="22">
        <f t="shared" si="146"/>
        <v>0</v>
      </c>
      <c r="CU122" s="22">
        <f t="shared" si="147"/>
        <v>0</v>
      </c>
      <c r="CV122" s="22">
        <f t="shared" si="148"/>
        <v>0</v>
      </c>
      <c r="CW122" s="22" t="e">
        <f t="shared" si="149"/>
        <v>#DIV/0!</v>
      </c>
      <c r="CX122" s="22" t="e">
        <f t="shared" si="150"/>
        <v>#DIV/0!</v>
      </c>
      <c r="CY122" s="22">
        <f t="shared" si="151"/>
        <v>0</v>
      </c>
      <c r="CZ122" s="22">
        <f t="shared" si="152"/>
        <v>0</v>
      </c>
      <c r="DA122" s="22">
        <f t="shared" si="153"/>
        <v>0</v>
      </c>
      <c r="DB122" s="22">
        <f t="shared" si="154"/>
        <v>0</v>
      </c>
      <c r="DC122" s="22">
        <f t="shared" si="155"/>
        <v>0</v>
      </c>
      <c r="DD122" s="22"/>
      <c r="DE122" s="22">
        <f t="shared" si="156"/>
        <v>0</v>
      </c>
      <c r="DF122" s="22">
        <f t="shared" si="157"/>
        <v>0</v>
      </c>
      <c r="DG122" s="22">
        <f t="shared" si="158"/>
        <v>1</v>
      </c>
      <c r="DH122" s="22">
        <f t="shared" si="159"/>
        <v>0</v>
      </c>
      <c r="DI122" s="22">
        <f t="shared" si="160"/>
        <v>0</v>
      </c>
      <c r="DJ122" s="22">
        <f t="shared" si="161"/>
        <v>1</v>
      </c>
      <c r="DK122" s="22">
        <f t="shared" si="162"/>
        <v>0</v>
      </c>
      <c r="DL122" s="22">
        <f t="shared" si="163"/>
        <v>0</v>
      </c>
      <c r="DM122" s="22">
        <f t="shared" si="164"/>
        <v>0</v>
      </c>
      <c r="DN122" s="22">
        <f t="shared" si="165"/>
        <v>0</v>
      </c>
      <c r="DO122" s="22">
        <f t="shared" si="166"/>
        <v>0</v>
      </c>
      <c r="DP122" s="22">
        <f t="shared" si="167"/>
        <v>0</v>
      </c>
      <c r="DQ122" s="22">
        <f t="shared" si="168"/>
        <v>0</v>
      </c>
      <c r="DR122" s="22"/>
      <c r="DS122" s="22"/>
    </row>
    <row r="123" spans="1:123" ht="15.75" thickBot="1">
      <c r="A123" s="22" t="str">
        <f>UFSM!A17</f>
        <v>UFSM</v>
      </c>
      <c r="B123" s="22">
        <f>UFSM!B17</f>
        <v>15</v>
      </c>
      <c r="C123" s="22" t="str">
        <f>UFSM!C17</f>
        <v>Themis Maria Kessler</v>
      </c>
      <c r="D123" s="96" t="str">
        <f>UFSM!D17</f>
        <v>P</v>
      </c>
      <c r="E123" s="22">
        <f>UFSM!E17</f>
        <v>0</v>
      </c>
      <c r="F123" s="22">
        <f>UFSM!F17</f>
        <v>0</v>
      </c>
      <c r="G123" s="22">
        <f>UFSM!G17</f>
        <v>2</v>
      </c>
      <c r="H123" s="22">
        <f>UFSM!H17</f>
        <v>0</v>
      </c>
      <c r="I123" s="22">
        <f>UFSM!I17</f>
        <v>0</v>
      </c>
      <c r="J123" s="22">
        <f>UFSM!J17</f>
        <v>0</v>
      </c>
      <c r="K123" s="22">
        <f>UFSM!K17</f>
        <v>0</v>
      </c>
      <c r="L123" s="22">
        <f>UFSM!L17</f>
        <v>0</v>
      </c>
      <c r="M123" s="22">
        <f>UFSM!M17</f>
        <v>0</v>
      </c>
      <c r="N123" s="22">
        <f>UFSM!N17</f>
        <v>0</v>
      </c>
      <c r="O123" s="22">
        <f>UFSM!O17</f>
        <v>0</v>
      </c>
      <c r="P123" s="22">
        <f>UFSM!P17</f>
        <v>0</v>
      </c>
      <c r="Q123" s="22">
        <f>UFSM!Q17</f>
        <v>0</v>
      </c>
      <c r="R123" s="22">
        <f>UFSM!R17</f>
        <v>0</v>
      </c>
      <c r="S123" s="22">
        <f>UFSM!S17</f>
        <v>0</v>
      </c>
      <c r="T123" s="96" t="str">
        <f>UFSM!T17</f>
        <v>P</v>
      </c>
      <c r="U123" s="22">
        <f>UFSM!U17</f>
        <v>0</v>
      </c>
      <c r="V123" s="22">
        <f>UFSM!V17</f>
        <v>0</v>
      </c>
      <c r="W123" s="22">
        <f>UFSM!W17</f>
        <v>0</v>
      </c>
      <c r="X123" s="22">
        <f>UFSM!X17</f>
        <v>0</v>
      </c>
      <c r="Y123" s="22">
        <f>UFSM!Y17</f>
        <v>0</v>
      </c>
      <c r="Z123" s="22">
        <f>UFSM!Z17</f>
        <v>0</v>
      </c>
      <c r="AA123" s="22">
        <f>UFSM!AA17</f>
        <v>0</v>
      </c>
      <c r="AB123" s="22">
        <f>UFSM!AB17</f>
        <v>0</v>
      </c>
      <c r="AC123" s="22">
        <f>UFSM!AC17</f>
        <v>0</v>
      </c>
      <c r="AD123" s="22">
        <f>UFSM!AD17</f>
        <v>0</v>
      </c>
      <c r="AE123" s="22">
        <f>UFSM!AE17</f>
        <v>0</v>
      </c>
      <c r="AF123" s="22">
        <f>UFSM!AF17</f>
        <v>0</v>
      </c>
      <c r="AG123" s="22">
        <f>UFSM!AG17</f>
        <v>0</v>
      </c>
      <c r="AH123" s="22">
        <f>UFSM!AH17</f>
        <v>0</v>
      </c>
      <c r="AI123" s="22">
        <f>UFSM!AI17</f>
        <v>0</v>
      </c>
      <c r="AJ123" s="48"/>
      <c r="AK123" s="90"/>
      <c r="AL123" s="31"/>
      <c r="AM123" s="31"/>
      <c r="AN123" s="34"/>
      <c r="AO123" s="34"/>
      <c r="AP123" s="34"/>
      <c r="AQ123" s="34"/>
      <c r="AR123" s="35"/>
      <c r="AS123" s="31"/>
      <c r="AT123" s="31"/>
      <c r="AU123" s="31"/>
      <c r="AV123" s="31"/>
      <c r="AW123" s="31"/>
      <c r="AX123" s="31"/>
      <c r="AY123" s="31"/>
      <c r="AZ123" s="27">
        <f t="shared" ref="AZ123:AZ145" si="169">COUNTIF(D123:AY123,"P")</f>
        <v>2</v>
      </c>
      <c r="BA123" s="28">
        <f t="shared" ref="BA123:BA145" si="170">SUM(E123,U123,AK123)</f>
        <v>0</v>
      </c>
      <c r="BB123" s="29">
        <f t="shared" ref="BB123:BB145" si="171">SUM(F123,V123,AL123)</f>
        <v>0</v>
      </c>
      <c r="BC123" s="29">
        <f t="shared" ref="BC123:BC145" si="172">SUM(BA123:BB123)</f>
        <v>0</v>
      </c>
      <c r="BD123" s="29">
        <f t="shared" ref="BD123:BD145" si="173">SUM(G123,W123,AM123)</f>
        <v>2</v>
      </c>
      <c r="BE123" s="29">
        <f t="shared" ref="BE123:BE145" si="174">SUM(BC123:BD123)</f>
        <v>2</v>
      </c>
      <c r="BF123" s="29">
        <f t="shared" ref="BF123:BF145" si="175">SUM(H123,X123,AN123)</f>
        <v>0</v>
      </c>
      <c r="BG123" s="29">
        <f t="shared" ref="BG123:BG145" si="176">BA123+BB123+BD123+BF123</f>
        <v>2</v>
      </c>
      <c r="BH123" s="29">
        <f t="shared" ref="BH123:BH145" si="177">SUM(I123,Y123,AO123)</f>
        <v>0</v>
      </c>
      <c r="BI123" s="29">
        <f t="shared" ref="BI123:BI145" si="178">SUM(J123,Z123,AP123)</f>
        <v>0</v>
      </c>
      <c r="BJ123" s="29">
        <f t="shared" ref="BJ123:BJ145" si="179">SUM(K123,AA123,AQ123)</f>
        <v>0</v>
      </c>
      <c r="BK123" s="29">
        <f t="shared" ref="BK123:BK145" si="180">SUM(AR123,AB123,L123)</f>
        <v>0</v>
      </c>
      <c r="BL123" s="29">
        <f t="shared" ref="BL123:BL145" si="181">SUM(AS123,AC123,M123)</f>
        <v>0</v>
      </c>
      <c r="BM123" s="29">
        <f t="shared" ref="BM123:BM145" si="182">SUM(BK123:BL123)</f>
        <v>0</v>
      </c>
      <c r="BN123" s="29">
        <f t="shared" ref="BN123:BN145" si="183">SUM(AT123,AD123,N123)</f>
        <v>0</v>
      </c>
      <c r="BO123" s="29">
        <f t="shared" ref="BO123:BO145" si="184">SUM(AU123,AE123,O123)</f>
        <v>0</v>
      </c>
      <c r="BP123" s="29">
        <f t="shared" ref="BP123:BP145" si="185">IF(BO123&gt;=3,3,BO123)</f>
        <v>0</v>
      </c>
      <c r="BQ123" s="29">
        <f t="shared" ref="BQ123:BQ145" si="186">SUM(AV123,AF123,P123)</f>
        <v>0</v>
      </c>
      <c r="BR123" s="29">
        <f t="shared" ref="BR123:BR145" si="187">SUM(AW123,AG123,Q123)</f>
        <v>0</v>
      </c>
      <c r="BS123" s="29">
        <f t="shared" ref="BS123:BS145" si="188">SUM(BQ123:BR123)</f>
        <v>0</v>
      </c>
      <c r="BT123" s="29">
        <f t="shared" ref="BT123:BT145" si="189">SUM(AX123,AH123,R123)</f>
        <v>0</v>
      </c>
      <c r="BU123" s="30">
        <f t="shared" ref="BU123:BU145" si="190">SUM(AY123,AI123,S123)</f>
        <v>0</v>
      </c>
      <c r="BV123" s="30">
        <f t="shared" ref="BV123:BV145" si="191">IF(BU123&gt;=3,3,BU123)</f>
        <v>0</v>
      </c>
      <c r="BW123" s="22"/>
      <c r="BX123" s="28">
        <f t="shared" ref="BX123:BX145" si="192">(BA123*100)+(BB123*80)+(BD123*60)+(BF123*40)+(BH123*20)</f>
        <v>120</v>
      </c>
      <c r="BY123" s="29">
        <f t="shared" ref="BY123:BY145" si="193">IF(BI123&gt;3,30,BI123*10)</f>
        <v>0</v>
      </c>
      <c r="BZ123" s="29">
        <f t="shared" ref="BZ123:BZ145" si="194">IF(BJ123&gt;3,15,BJ123*5)</f>
        <v>0</v>
      </c>
      <c r="CA123" s="29">
        <f t="shared" ref="CA123:CA145" si="195">(BK123*200)+(BL123*100)+(BN123*50)+(BP123*20)</f>
        <v>0</v>
      </c>
      <c r="CB123" s="29">
        <f t="shared" ref="CB123:CB145" si="196">(BQ123*100)+(BR123*50)+(BT123*25)+(BV123*10)</f>
        <v>0</v>
      </c>
      <c r="CC123" s="30">
        <f t="shared" si="106"/>
        <v>120</v>
      </c>
      <c r="CD123" s="122">
        <f t="shared" si="103"/>
        <v>-26.666666666666657</v>
      </c>
      <c r="CE123" s="22" t="str">
        <f t="shared" ref="CE123:CE145" si="197">IF(AZ123=0," ",IF(CD123&gt;=0,3,"NAO"))</f>
        <v>NAO</v>
      </c>
      <c r="CF123" s="122">
        <f t="shared" si="104"/>
        <v>-66.666666666666657</v>
      </c>
      <c r="CG123" s="22" t="str">
        <f t="shared" ref="CG123:CG145" si="198">IF(AZ123=0," ",IF(CF123&gt;=0,4,"NAO"))</f>
        <v>NAO</v>
      </c>
      <c r="CH123" s="122">
        <f t="shared" si="105"/>
        <v>-106.66666666666666</v>
      </c>
      <c r="CI123" s="22" t="str">
        <f t="shared" ref="CI123:CI145" si="199">IF(AZ123=0," ",IF(CH123&gt;=0,5,"NAO"))</f>
        <v>NAO</v>
      </c>
      <c r="CJ123" s="22"/>
      <c r="CK123" s="22">
        <f t="shared" ref="CK123:CK145" si="200">(CC123/(SUM($CC$3:$CC$145))*100)</f>
        <v>0.21417480233450534</v>
      </c>
      <c r="CL123" s="22"/>
      <c r="CM123" s="22">
        <f t="shared" ref="CM123:CM145" si="201">BA123/(SUM(BA$3:BA$145)/100)</f>
        <v>0</v>
      </c>
      <c r="CN123" s="22">
        <f t="shared" ref="CN123:CN145" si="202">BB123/(SUM(BB$3:BB$145)/100)</f>
        <v>0</v>
      </c>
      <c r="CO123" s="22">
        <f t="shared" ref="CO123:CO145" si="203">BD123/(SUM(BD$3:BD$145)/100)</f>
        <v>0.37174721189591081</v>
      </c>
      <c r="CP123" s="22">
        <f t="shared" ref="CP123:CP145" si="204">BF123/(SUM(BF$3:BF$145)/100)</f>
        <v>0</v>
      </c>
      <c r="CQ123" s="22">
        <f t="shared" ref="CQ123:CQ145" si="205">BH123/(SUM(BH$3:BH$145)/100)</f>
        <v>0</v>
      </c>
      <c r="CR123" s="22">
        <f t="shared" ref="CR123:CR145" si="206">BI123/(SUM(BI$3:BI$145)/100)</f>
        <v>0</v>
      </c>
      <c r="CS123" s="22">
        <f t="shared" ref="CS123:CS145" si="207">BJ123/(SUM(BJ$3:BJ$145)/100)</f>
        <v>0</v>
      </c>
      <c r="CT123" s="22">
        <f t="shared" ref="CT123:CT145" si="208">BK123/(SUM(BK$3:BK$145)/100)</f>
        <v>0</v>
      </c>
      <c r="CU123" s="22">
        <f t="shared" ref="CU123:CU145" si="209">BL123/(SUM(BL$3:BL$145)/100)</f>
        <v>0</v>
      </c>
      <c r="CV123" s="22">
        <f t="shared" ref="CV123:CV145" si="210">BN123/(SUM(BN$3:BN$145)/100)</f>
        <v>0</v>
      </c>
      <c r="CW123" s="22" t="e">
        <f t="shared" ref="CW123:CW145" si="211">BO123/(SUM(BO$3:BO$145)/100)</f>
        <v>#DIV/0!</v>
      </c>
      <c r="CX123" s="22" t="e">
        <f t="shared" ref="CX123:CX145" si="212">BP123/(SUM(BP$3:BP$145)/100)</f>
        <v>#DIV/0!</v>
      </c>
      <c r="CY123" s="22">
        <f t="shared" ref="CY123:CY145" si="213">BQ123/(SUM(BQ$3:BQ$145)/100)</f>
        <v>0</v>
      </c>
      <c r="CZ123" s="22">
        <f t="shared" ref="CZ123:CZ145" si="214">BR123/(SUM(BR$3:BR$145)/100)</f>
        <v>0</v>
      </c>
      <c r="DA123" s="22">
        <f t="shared" ref="DA123:DA145" si="215">BT123/(SUM(BT$3:BT$145)/100)</f>
        <v>0</v>
      </c>
      <c r="DB123" s="22">
        <f t="shared" ref="DB123:DB145" si="216">BU123/(SUM(BU$3:BU$145)/100)</f>
        <v>0</v>
      </c>
      <c r="DC123" s="22">
        <f t="shared" ref="DC123:DC145" si="217">BV123/(SUM(BV$3:BV$145)/100)</f>
        <v>0</v>
      </c>
      <c r="DD123" s="22"/>
      <c r="DE123" s="22">
        <f t="shared" ref="DE123:DE145" si="218">COUNTIF(BA123,"&lt;&gt;0")</f>
        <v>0</v>
      </c>
      <c r="DF123" s="22">
        <f t="shared" ref="DF123:DF145" si="219">COUNTIF(BB123,"&lt;&gt;0")</f>
        <v>0</v>
      </c>
      <c r="DG123" s="22">
        <f t="shared" ref="DG123:DG145" si="220">COUNTIF(BD123,"&lt;&gt;0")</f>
        <v>1</v>
      </c>
      <c r="DH123" s="22">
        <f t="shared" ref="DH123:DH145" si="221">COUNTIF(BF123,"&lt;&gt;0")</f>
        <v>0</v>
      </c>
      <c r="DI123" s="22">
        <f t="shared" ref="DI123:DI145" si="222">COUNTIF(BH123,"&lt;&gt;0")</f>
        <v>0</v>
      </c>
      <c r="DJ123" s="22">
        <f t="shared" ref="DJ123:DJ145" si="223">COUNTIF(BI123,"&lt;&gt;0")</f>
        <v>0</v>
      </c>
      <c r="DK123" s="22">
        <f t="shared" ref="DK123:DK145" si="224">COUNTIF(BJ123,"&lt;&gt;0")</f>
        <v>0</v>
      </c>
      <c r="DL123" s="22">
        <f t="shared" ref="DL123:DL145" si="225">COUNTIF(BK123,"&lt;&gt;0")</f>
        <v>0</v>
      </c>
      <c r="DM123" s="22">
        <f t="shared" ref="DM123:DM145" si="226">COUNTIF(BL123,"&lt;&gt;0")</f>
        <v>0</v>
      </c>
      <c r="DN123" s="22">
        <f t="shared" ref="DN123:DN145" si="227">COUNTIF(BN123,"&lt;&gt;0")</f>
        <v>0</v>
      </c>
      <c r="DO123" s="22">
        <f t="shared" ref="DO123:DO145" si="228">COUNTIF(BP123,"&lt;&gt;0")</f>
        <v>0</v>
      </c>
      <c r="DP123" s="22">
        <f t="shared" ref="DP123:DP145" si="229">COUNTIF(BQ123,"&lt;&gt;0")</f>
        <v>0</v>
      </c>
      <c r="DQ123" s="22">
        <f t="shared" ref="DQ123:DQ145" si="230">COUNTIF(BR123,"&lt;&gt;0")</f>
        <v>0</v>
      </c>
      <c r="DR123" s="22"/>
      <c r="DS123" s="22"/>
    </row>
    <row r="124" spans="1:123" ht="15.75" thickBot="1">
      <c r="A124" s="117" t="str">
        <f>FOFITO!A3</f>
        <v>FOFITO</v>
      </c>
      <c r="B124" s="117">
        <f>FOFITO!B3</f>
        <v>1</v>
      </c>
      <c r="C124" s="117" t="str">
        <f>FOFITO!C3</f>
        <v>Alessandra Giannella Samelli</v>
      </c>
      <c r="D124" s="96" t="str">
        <f>FOFITO!D3</f>
        <v>P</v>
      </c>
      <c r="E124" s="117">
        <f>FOFITO!E3</f>
        <v>0</v>
      </c>
      <c r="F124" s="117">
        <f>FOFITO!F3</f>
        <v>2</v>
      </c>
      <c r="G124" s="117">
        <f>FOFITO!G3</f>
        <v>2</v>
      </c>
      <c r="H124" s="117">
        <f>FOFITO!H3</f>
        <v>0</v>
      </c>
      <c r="I124" s="117">
        <f>FOFITO!I3</f>
        <v>0</v>
      </c>
      <c r="J124" s="117">
        <f>FOFITO!J3</f>
        <v>0</v>
      </c>
      <c r="K124" s="117">
        <f>FOFITO!K3</f>
        <v>0</v>
      </c>
      <c r="L124" s="117">
        <f>FOFITO!L3</f>
        <v>0</v>
      </c>
      <c r="M124" s="117">
        <f>FOFITO!M3</f>
        <v>0</v>
      </c>
      <c r="N124" s="117">
        <f>FOFITO!N3</f>
        <v>0</v>
      </c>
      <c r="O124" s="117">
        <f>FOFITO!O3</f>
        <v>0</v>
      </c>
      <c r="P124" s="117">
        <f>FOFITO!P3</f>
        <v>0</v>
      </c>
      <c r="Q124" s="117">
        <f>FOFITO!Q3</f>
        <v>0</v>
      </c>
      <c r="R124" s="117">
        <f>FOFITO!R3</f>
        <v>0</v>
      </c>
      <c r="S124" s="117">
        <f>FOFITO!S3</f>
        <v>0</v>
      </c>
      <c r="T124" s="96" t="str">
        <f>FOFITO!T3</f>
        <v>P</v>
      </c>
      <c r="U124" s="117">
        <f>FOFITO!U3</f>
        <v>0</v>
      </c>
      <c r="V124" s="117">
        <f>FOFITO!V3</f>
        <v>0</v>
      </c>
      <c r="W124" s="117">
        <f>FOFITO!W3</f>
        <v>2</v>
      </c>
      <c r="X124" s="117">
        <f>FOFITO!X3</f>
        <v>0</v>
      </c>
      <c r="Y124" s="117">
        <f>FOFITO!Y3</f>
        <v>0</v>
      </c>
      <c r="Z124" s="117">
        <f>FOFITO!Z3</f>
        <v>0</v>
      </c>
      <c r="AA124" s="117">
        <f>FOFITO!AA3</f>
        <v>0</v>
      </c>
      <c r="AB124" s="117">
        <f>FOFITO!AB3</f>
        <v>0</v>
      </c>
      <c r="AC124" s="117">
        <f>FOFITO!AC3</f>
        <v>0</v>
      </c>
      <c r="AD124" s="117">
        <f>FOFITO!AD3</f>
        <v>0</v>
      </c>
      <c r="AE124" s="117">
        <f>FOFITO!AE3</f>
        <v>0</v>
      </c>
      <c r="AF124" s="117">
        <f>FOFITO!AF3</f>
        <v>0</v>
      </c>
      <c r="AG124" s="117">
        <f>FOFITO!AG3</f>
        <v>0</v>
      </c>
      <c r="AH124" s="117">
        <f>FOFITO!AH3</f>
        <v>0</v>
      </c>
      <c r="AI124" s="117">
        <f>FOFITO!AI3</f>
        <v>0</v>
      </c>
      <c r="AJ124" s="48"/>
      <c r="AK124" s="90"/>
      <c r="AL124" s="31"/>
      <c r="AM124" s="31"/>
      <c r="AN124" s="34"/>
      <c r="AO124" s="34"/>
      <c r="AP124" s="34"/>
      <c r="AQ124" s="34"/>
      <c r="AR124" s="35"/>
      <c r="AS124" s="31"/>
      <c r="AT124" s="31"/>
      <c r="AU124" s="31"/>
      <c r="AV124" s="31"/>
      <c r="AW124" s="31"/>
      <c r="AX124" s="31"/>
      <c r="AY124" s="31"/>
      <c r="AZ124" s="27">
        <f t="shared" si="169"/>
        <v>2</v>
      </c>
      <c r="BA124" s="28">
        <f t="shared" si="170"/>
        <v>0</v>
      </c>
      <c r="BB124" s="29">
        <f t="shared" si="171"/>
        <v>2</v>
      </c>
      <c r="BC124" s="29">
        <f t="shared" si="172"/>
        <v>2</v>
      </c>
      <c r="BD124" s="29">
        <f t="shared" si="173"/>
        <v>4</v>
      </c>
      <c r="BE124" s="29">
        <f t="shared" si="174"/>
        <v>6</v>
      </c>
      <c r="BF124" s="29">
        <f t="shared" si="175"/>
        <v>0</v>
      </c>
      <c r="BG124" s="29">
        <f t="shared" si="176"/>
        <v>6</v>
      </c>
      <c r="BH124" s="29">
        <f t="shared" si="177"/>
        <v>0</v>
      </c>
      <c r="BI124" s="29">
        <f t="shared" si="178"/>
        <v>0</v>
      </c>
      <c r="BJ124" s="29">
        <f t="shared" si="179"/>
        <v>0</v>
      </c>
      <c r="BK124" s="29">
        <f t="shared" si="180"/>
        <v>0</v>
      </c>
      <c r="BL124" s="29">
        <f t="shared" si="181"/>
        <v>0</v>
      </c>
      <c r="BM124" s="29">
        <f t="shared" si="182"/>
        <v>0</v>
      </c>
      <c r="BN124" s="29">
        <f t="shared" si="183"/>
        <v>0</v>
      </c>
      <c r="BO124" s="29">
        <f t="shared" si="184"/>
        <v>0</v>
      </c>
      <c r="BP124" s="29">
        <f t="shared" si="185"/>
        <v>0</v>
      </c>
      <c r="BQ124" s="29">
        <f t="shared" si="186"/>
        <v>0</v>
      </c>
      <c r="BR124" s="29">
        <f t="shared" si="187"/>
        <v>0</v>
      </c>
      <c r="BS124" s="29">
        <f t="shared" si="188"/>
        <v>0</v>
      </c>
      <c r="BT124" s="29">
        <f t="shared" si="189"/>
        <v>0</v>
      </c>
      <c r="BU124" s="30">
        <f t="shared" si="190"/>
        <v>0</v>
      </c>
      <c r="BV124" s="30">
        <f t="shared" si="191"/>
        <v>0</v>
      </c>
      <c r="BW124" s="22"/>
      <c r="BX124" s="28">
        <f t="shared" si="192"/>
        <v>400</v>
      </c>
      <c r="BY124" s="29">
        <f t="shared" si="193"/>
        <v>0</v>
      </c>
      <c r="BZ124" s="29">
        <f t="shared" si="194"/>
        <v>0</v>
      </c>
      <c r="CA124" s="29">
        <f t="shared" si="195"/>
        <v>0</v>
      </c>
      <c r="CB124" s="29">
        <f t="shared" si="196"/>
        <v>0</v>
      </c>
      <c r="CC124" s="30">
        <f t="shared" si="106"/>
        <v>400</v>
      </c>
      <c r="CD124" s="122">
        <f t="shared" si="103"/>
        <v>253.33333333333334</v>
      </c>
      <c r="CE124" s="22">
        <f t="shared" si="197"/>
        <v>3</v>
      </c>
      <c r="CF124" s="122">
        <f t="shared" si="104"/>
        <v>213.33333333333334</v>
      </c>
      <c r="CG124" s="22">
        <f t="shared" si="198"/>
        <v>4</v>
      </c>
      <c r="CH124" s="122">
        <f t="shared" si="105"/>
        <v>173.33333333333334</v>
      </c>
      <c r="CI124" s="22">
        <f t="shared" si="199"/>
        <v>5</v>
      </c>
      <c r="CJ124" s="22"/>
      <c r="CK124" s="22">
        <f t="shared" si="200"/>
        <v>0.71391600778168451</v>
      </c>
      <c r="CL124" s="22"/>
      <c r="CM124" s="22">
        <f t="shared" si="201"/>
        <v>0</v>
      </c>
      <c r="CN124" s="22">
        <f t="shared" si="202"/>
        <v>1.1299435028248588</v>
      </c>
      <c r="CO124" s="22">
        <f t="shared" si="203"/>
        <v>0.74349442379182162</v>
      </c>
      <c r="CP124" s="22">
        <f t="shared" si="204"/>
        <v>0</v>
      </c>
      <c r="CQ124" s="22">
        <f t="shared" si="205"/>
        <v>0</v>
      </c>
      <c r="CR124" s="22">
        <f t="shared" si="206"/>
        <v>0</v>
      </c>
      <c r="CS124" s="22">
        <f t="shared" si="207"/>
        <v>0</v>
      </c>
      <c r="CT124" s="22">
        <f t="shared" si="208"/>
        <v>0</v>
      </c>
      <c r="CU124" s="22">
        <f t="shared" si="209"/>
        <v>0</v>
      </c>
      <c r="CV124" s="22">
        <f t="shared" si="210"/>
        <v>0</v>
      </c>
      <c r="CW124" s="22" t="e">
        <f t="shared" si="211"/>
        <v>#DIV/0!</v>
      </c>
      <c r="CX124" s="22" t="e">
        <f t="shared" si="212"/>
        <v>#DIV/0!</v>
      </c>
      <c r="CY124" s="22">
        <f t="shared" si="213"/>
        <v>0</v>
      </c>
      <c r="CZ124" s="22">
        <f t="shared" si="214"/>
        <v>0</v>
      </c>
      <c r="DA124" s="22">
        <f t="shared" si="215"/>
        <v>0</v>
      </c>
      <c r="DB124" s="22">
        <f t="shared" si="216"/>
        <v>0</v>
      </c>
      <c r="DC124" s="22">
        <f t="shared" si="217"/>
        <v>0</v>
      </c>
      <c r="DD124" s="22"/>
      <c r="DE124" s="22">
        <f t="shared" si="218"/>
        <v>0</v>
      </c>
      <c r="DF124" s="22">
        <f t="shared" si="219"/>
        <v>1</v>
      </c>
      <c r="DG124" s="22">
        <f t="shared" si="220"/>
        <v>1</v>
      </c>
      <c r="DH124" s="22">
        <f t="shared" si="221"/>
        <v>0</v>
      </c>
      <c r="DI124" s="22">
        <f t="shared" si="222"/>
        <v>0</v>
      </c>
      <c r="DJ124" s="22">
        <f t="shared" si="223"/>
        <v>0</v>
      </c>
      <c r="DK124" s="22">
        <f t="shared" si="224"/>
        <v>0</v>
      </c>
      <c r="DL124" s="22">
        <f t="shared" si="225"/>
        <v>0</v>
      </c>
      <c r="DM124" s="22">
        <f t="shared" si="226"/>
        <v>0</v>
      </c>
      <c r="DN124" s="22">
        <f t="shared" si="227"/>
        <v>0</v>
      </c>
      <c r="DO124" s="22">
        <f t="shared" si="228"/>
        <v>0</v>
      </c>
      <c r="DP124" s="22">
        <f t="shared" si="229"/>
        <v>0</v>
      </c>
      <c r="DQ124" s="22">
        <f t="shared" si="230"/>
        <v>0</v>
      </c>
      <c r="DR124" s="22"/>
      <c r="DS124" s="22"/>
    </row>
    <row r="125" spans="1:123" ht="15.75" thickBot="1">
      <c r="A125" s="117" t="str">
        <f>FOFITO!A4</f>
        <v>FOFITO</v>
      </c>
      <c r="B125" s="117">
        <f>FOFITO!B4</f>
        <v>2</v>
      </c>
      <c r="C125" s="117" t="str">
        <f>FOFITO!C4</f>
        <v>Amélia Pasqual Marques</v>
      </c>
      <c r="D125" s="96" t="str">
        <f>FOFITO!D4</f>
        <v>P</v>
      </c>
      <c r="E125" s="117">
        <f>FOFITO!E4</f>
        <v>1</v>
      </c>
      <c r="F125" s="117">
        <f>FOFITO!F4</f>
        <v>3</v>
      </c>
      <c r="G125" s="117">
        <f>FOFITO!G4</f>
        <v>4</v>
      </c>
      <c r="H125" s="117">
        <f>FOFITO!H4</f>
        <v>2</v>
      </c>
      <c r="I125" s="117">
        <f>FOFITO!I4</f>
        <v>0</v>
      </c>
      <c r="J125" s="117">
        <f>FOFITO!J4</f>
        <v>0</v>
      </c>
      <c r="K125" s="117">
        <f>FOFITO!K4</f>
        <v>1</v>
      </c>
      <c r="L125" s="117">
        <f>FOFITO!L4</f>
        <v>0</v>
      </c>
      <c r="M125" s="117">
        <f>FOFITO!M4</f>
        <v>0</v>
      </c>
      <c r="N125" s="117">
        <f>FOFITO!N4</f>
        <v>0</v>
      </c>
      <c r="O125" s="117">
        <f>FOFITO!O4</f>
        <v>0</v>
      </c>
      <c r="P125" s="117">
        <f>FOFITO!P4</f>
        <v>0</v>
      </c>
      <c r="Q125" s="117">
        <f>FOFITO!Q4</f>
        <v>0</v>
      </c>
      <c r="R125" s="117">
        <f>FOFITO!R4</f>
        <v>0</v>
      </c>
      <c r="S125" s="117">
        <f>FOFITO!S4</f>
        <v>0</v>
      </c>
      <c r="T125" s="96" t="str">
        <f>FOFITO!T4</f>
        <v>P</v>
      </c>
      <c r="U125" s="117">
        <f>FOFITO!U4</f>
        <v>0</v>
      </c>
      <c r="V125" s="117">
        <f>FOFITO!V4</f>
        <v>3</v>
      </c>
      <c r="W125" s="117">
        <f>FOFITO!W4</f>
        <v>2</v>
      </c>
      <c r="X125" s="117">
        <f>FOFITO!X4</f>
        <v>1</v>
      </c>
      <c r="Y125" s="117">
        <f>FOFITO!Y4</f>
        <v>0</v>
      </c>
      <c r="Z125" s="117">
        <f>FOFITO!Z4</f>
        <v>0</v>
      </c>
      <c r="AA125" s="117">
        <f>FOFITO!AA4</f>
        <v>0</v>
      </c>
      <c r="AB125" s="117">
        <f>FOFITO!AB4</f>
        <v>0</v>
      </c>
      <c r="AC125" s="117">
        <f>FOFITO!AC4</f>
        <v>0</v>
      </c>
      <c r="AD125" s="117">
        <f>FOFITO!AD4</f>
        <v>0</v>
      </c>
      <c r="AE125" s="117">
        <f>FOFITO!AE4</f>
        <v>0</v>
      </c>
      <c r="AF125" s="117">
        <f>FOFITO!AF4</f>
        <v>0</v>
      </c>
      <c r="AG125" s="117">
        <f>FOFITO!AG4</f>
        <v>0</v>
      </c>
      <c r="AH125" s="117">
        <f>FOFITO!AH4</f>
        <v>0</v>
      </c>
      <c r="AI125" s="117">
        <f>FOFITO!AI4</f>
        <v>0</v>
      </c>
      <c r="AJ125" s="48"/>
      <c r="AK125" s="90"/>
      <c r="AL125" s="31"/>
      <c r="AM125" s="31"/>
      <c r="AN125" s="34"/>
      <c r="AO125" s="34"/>
      <c r="AP125" s="34"/>
      <c r="AQ125" s="34"/>
      <c r="AR125" s="35"/>
      <c r="AS125" s="31"/>
      <c r="AT125" s="31"/>
      <c r="AU125" s="31"/>
      <c r="AV125" s="31"/>
      <c r="AW125" s="31"/>
      <c r="AX125" s="31"/>
      <c r="AY125" s="31"/>
      <c r="AZ125" s="27">
        <f t="shared" si="169"/>
        <v>2</v>
      </c>
      <c r="BA125" s="28">
        <f t="shared" si="170"/>
        <v>1</v>
      </c>
      <c r="BB125" s="29">
        <f t="shared" si="171"/>
        <v>6</v>
      </c>
      <c r="BC125" s="29">
        <f t="shared" si="172"/>
        <v>7</v>
      </c>
      <c r="BD125" s="29">
        <f t="shared" si="173"/>
        <v>6</v>
      </c>
      <c r="BE125" s="29">
        <f t="shared" si="174"/>
        <v>13</v>
      </c>
      <c r="BF125" s="29">
        <f t="shared" si="175"/>
        <v>3</v>
      </c>
      <c r="BG125" s="29">
        <f t="shared" si="176"/>
        <v>16</v>
      </c>
      <c r="BH125" s="29">
        <f t="shared" si="177"/>
        <v>0</v>
      </c>
      <c r="BI125" s="29">
        <f t="shared" si="178"/>
        <v>0</v>
      </c>
      <c r="BJ125" s="29">
        <f t="shared" si="179"/>
        <v>1</v>
      </c>
      <c r="BK125" s="29">
        <f t="shared" si="180"/>
        <v>0</v>
      </c>
      <c r="BL125" s="29">
        <f t="shared" si="181"/>
        <v>0</v>
      </c>
      <c r="BM125" s="29">
        <f t="shared" si="182"/>
        <v>0</v>
      </c>
      <c r="BN125" s="29">
        <f t="shared" si="183"/>
        <v>0</v>
      </c>
      <c r="BO125" s="29">
        <f t="shared" si="184"/>
        <v>0</v>
      </c>
      <c r="BP125" s="29">
        <f t="shared" si="185"/>
        <v>0</v>
      </c>
      <c r="BQ125" s="29">
        <f t="shared" si="186"/>
        <v>0</v>
      </c>
      <c r="BR125" s="29">
        <f t="shared" si="187"/>
        <v>0</v>
      </c>
      <c r="BS125" s="29">
        <f t="shared" si="188"/>
        <v>0</v>
      </c>
      <c r="BT125" s="29">
        <f t="shared" si="189"/>
        <v>0</v>
      </c>
      <c r="BU125" s="30">
        <f t="shared" si="190"/>
        <v>0</v>
      </c>
      <c r="BV125" s="30">
        <f t="shared" si="191"/>
        <v>0</v>
      </c>
      <c r="BW125" s="22"/>
      <c r="BX125" s="28">
        <f t="shared" si="192"/>
        <v>1060</v>
      </c>
      <c r="BY125" s="29">
        <f t="shared" si="193"/>
        <v>0</v>
      </c>
      <c r="BZ125" s="29">
        <f t="shared" si="194"/>
        <v>5</v>
      </c>
      <c r="CA125" s="29">
        <f t="shared" si="195"/>
        <v>0</v>
      </c>
      <c r="CB125" s="29">
        <f t="shared" si="196"/>
        <v>0</v>
      </c>
      <c r="CC125" s="30">
        <f t="shared" si="106"/>
        <v>1065</v>
      </c>
      <c r="CD125" s="122">
        <f t="shared" si="103"/>
        <v>918.33333333333337</v>
      </c>
      <c r="CE125" s="22">
        <f t="shared" si="197"/>
        <v>3</v>
      </c>
      <c r="CF125" s="122">
        <f t="shared" si="104"/>
        <v>878.33333333333337</v>
      </c>
      <c r="CG125" s="22">
        <f t="shared" si="198"/>
        <v>4</v>
      </c>
      <c r="CH125" s="122">
        <f t="shared" si="105"/>
        <v>838.33333333333337</v>
      </c>
      <c r="CI125" s="22">
        <f t="shared" si="199"/>
        <v>5</v>
      </c>
      <c r="CJ125" s="22"/>
      <c r="CK125" s="22">
        <f t="shared" si="200"/>
        <v>1.900801370718735</v>
      </c>
      <c r="CL125" s="22"/>
      <c r="CM125" s="22">
        <f t="shared" si="201"/>
        <v>4.7619047619047619</v>
      </c>
      <c r="CN125" s="22">
        <f t="shared" si="202"/>
        <v>3.3898305084745761</v>
      </c>
      <c r="CO125" s="22">
        <f t="shared" si="203"/>
        <v>1.1152416356877324</v>
      </c>
      <c r="CP125" s="22">
        <f t="shared" si="204"/>
        <v>4.615384615384615</v>
      </c>
      <c r="CQ125" s="22">
        <f t="shared" si="205"/>
        <v>0</v>
      </c>
      <c r="CR125" s="22">
        <f t="shared" si="206"/>
        <v>0</v>
      </c>
      <c r="CS125" s="22">
        <f t="shared" si="207"/>
        <v>2.8571428571428572</v>
      </c>
      <c r="CT125" s="22">
        <f t="shared" si="208"/>
        <v>0</v>
      </c>
      <c r="CU125" s="22">
        <f t="shared" si="209"/>
        <v>0</v>
      </c>
      <c r="CV125" s="22">
        <f t="shared" si="210"/>
        <v>0</v>
      </c>
      <c r="CW125" s="22" t="e">
        <f t="shared" si="211"/>
        <v>#DIV/0!</v>
      </c>
      <c r="CX125" s="22" t="e">
        <f t="shared" si="212"/>
        <v>#DIV/0!</v>
      </c>
      <c r="CY125" s="22">
        <f t="shared" si="213"/>
        <v>0</v>
      </c>
      <c r="CZ125" s="22">
        <f t="shared" si="214"/>
        <v>0</v>
      </c>
      <c r="DA125" s="22">
        <f t="shared" si="215"/>
        <v>0</v>
      </c>
      <c r="DB125" s="22">
        <f t="shared" si="216"/>
        <v>0</v>
      </c>
      <c r="DC125" s="22">
        <f t="shared" si="217"/>
        <v>0</v>
      </c>
      <c r="DD125" s="22"/>
      <c r="DE125" s="22">
        <f t="shared" si="218"/>
        <v>1</v>
      </c>
      <c r="DF125" s="22">
        <f t="shared" si="219"/>
        <v>1</v>
      </c>
      <c r="DG125" s="22">
        <f t="shared" si="220"/>
        <v>1</v>
      </c>
      <c r="DH125" s="22">
        <f t="shared" si="221"/>
        <v>1</v>
      </c>
      <c r="DI125" s="22">
        <f t="shared" si="222"/>
        <v>0</v>
      </c>
      <c r="DJ125" s="22">
        <f t="shared" si="223"/>
        <v>0</v>
      </c>
      <c r="DK125" s="22">
        <f t="shared" si="224"/>
        <v>1</v>
      </c>
      <c r="DL125" s="22">
        <f t="shared" si="225"/>
        <v>0</v>
      </c>
      <c r="DM125" s="22">
        <f t="shared" si="226"/>
        <v>0</v>
      </c>
      <c r="DN125" s="22">
        <f t="shared" si="227"/>
        <v>0</v>
      </c>
      <c r="DO125" s="22">
        <f t="shared" si="228"/>
        <v>0</v>
      </c>
      <c r="DP125" s="22">
        <f t="shared" si="229"/>
        <v>0</v>
      </c>
      <c r="DQ125" s="22">
        <f t="shared" si="230"/>
        <v>0</v>
      </c>
      <c r="DR125" s="22"/>
      <c r="DS125" s="22"/>
    </row>
    <row r="126" spans="1:123" ht="15.75" thickBot="1">
      <c r="A126" s="117" t="str">
        <f>FOFITO!A5</f>
        <v>FOFITO</v>
      </c>
      <c r="B126" s="117">
        <f>FOFITO!B5</f>
        <v>3</v>
      </c>
      <c r="C126" s="117" t="str">
        <f>FOFITO!C5</f>
        <v>Carla Gentile Matas</v>
      </c>
      <c r="D126" s="96" t="str">
        <f>FOFITO!D5</f>
        <v>P</v>
      </c>
      <c r="E126" s="117">
        <f>FOFITO!E5</f>
        <v>0</v>
      </c>
      <c r="F126" s="117">
        <f>FOFITO!F5</f>
        <v>4</v>
      </c>
      <c r="G126" s="117">
        <f>FOFITO!G5</f>
        <v>4</v>
      </c>
      <c r="H126" s="117">
        <f>FOFITO!H5</f>
        <v>0</v>
      </c>
      <c r="I126" s="117">
        <f>FOFITO!I5</f>
        <v>0</v>
      </c>
      <c r="J126" s="117">
        <f>FOFITO!J5</f>
        <v>0</v>
      </c>
      <c r="K126" s="117">
        <f>FOFITO!K5</f>
        <v>0</v>
      </c>
      <c r="L126" s="117">
        <f>FOFITO!L5</f>
        <v>0</v>
      </c>
      <c r="M126" s="117">
        <f>FOFITO!M5</f>
        <v>0</v>
      </c>
      <c r="N126" s="117">
        <f>FOFITO!N5</f>
        <v>0</v>
      </c>
      <c r="O126" s="117">
        <f>FOFITO!O5</f>
        <v>0</v>
      </c>
      <c r="P126" s="117">
        <f>FOFITO!P5</f>
        <v>0</v>
      </c>
      <c r="Q126" s="117">
        <f>FOFITO!Q5</f>
        <v>0</v>
      </c>
      <c r="R126" s="117">
        <f>FOFITO!R5</f>
        <v>0</v>
      </c>
      <c r="S126" s="117">
        <f>FOFITO!S5</f>
        <v>0</v>
      </c>
      <c r="T126" s="96" t="str">
        <f>FOFITO!T5</f>
        <v>P</v>
      </c>
      <c r="U126" s="117">
        <f>FOFITO!U5</f>
        <v>1</v>
      </c>
      <c r="V126" s="117">
        <f>FOFITO!V5</f>
        <v>0</v>
      </c>
      <c r="W126" s="117">
        <f>FOFITO!W5</f>
        <v>5</v>
      </c>
      <c r="X126" s="117">
        <f>FOFITO!X5</f>
        <v>0</v>
      </c>
      <c r="Y126" s="117">
        <f>FOFITO!Y5</f>
        <v>0</v>
      </c>
      <c r="Z126" s="117">
        <f>FOFITO!Z5</f>
        <v>0</v>
      </c>
      <c r="AA126" s="117">
        <f>FOFITO!AA5</f>
        <v>0</v>
      </c>
      <c r="AB126" s="117">
        <f>FOFITO!AB5</f>
        <v>0</v>
      </c>
      <c r="AC126" s="117">
        <f>FOFITO!AC5</f>
        <v>0</v>
      </c>
      <c r="AD126" s="117">
        <f>FOFITO!AD5</f>
        <v>0</v>
      </c>
      <c r="AE126" s="117">
        <f>FOFITO!AE5</f>
        <v>0</v>
      </c>
      <c r="AF126" s="117">
        <f>FOFITO!AF5</f>
        <v>0</v>
      </c>
      <c r="AG126" s="117">
        <f>FOFITO!AG5</f>
        <v>0</v>
      </c>
      <c r="AH126" s="117">
        <f>FOFITO!AH5</f>
        <v>0</v>
      </c>
      <c r="AI126" s="117">
        <f>FOFITO!AI5</f>
        <v>0</v>
      </c>
      <c r="AJ126" s="48"/>
      <c r="AK126" s="90"/>
      <c r="AL126" s="31"/>
      <c r="AM126" s="31"/>
      <c r="AN126" s="34"/>
      <c r="AO126" s="34"/>
      <c r="AP126" s="34"/>
      <c r="AQ126" s="34"/>
      <c r="AR126" s="35"/>
      <c r="AS126" s="31"/>
      <c r="AT126" s="31"/>
      <c r="AU126" s="31"/>
      <c r="AV126" s="31"/>
      <c r="AW126" s="31"/>
      <c r="AX126" s="31"/>
      <c r="AY126" s="31"/>
      <c r="AZ126" s="27">
        <f t="shared" si="169"/>
        <v>2</v>
      </c>
      <c r="BA126" s="28">
        <f t="shared" si="170"/>
        <v>1</v>
      </c>
      <c r="BB126" s="29">
        <f t="shared" si="171"/>
        <v>4</v>
      </c>
      <c r="BC126" s="29">
        <f t="shared" si="172"/>
        <v>5</v>
      </c>
      <c r="BD126" s="29">
        <f t="shared" si="173"/>
        <v>9</v>
      </c>
      <c r="BE126" s="29">
        <f t="shared" si="174"/>
        <v>14</v>
      </c>
      <c r="BF126" s="29">
        <f t="shared" si="175"/>
        <v>0</v>
      </c>
      <c r="BG126" s="29">
        <f t="shared" si="176"/>
        <v>14</v>
      </c>
      <c r="BH126" s="29">
        <f t="shared" si="177"/>
        <v>0</v>
      </c>
      <c r="BI126" s="29">
        <f t="shared" si="178"/>
        <v>0</v>
      </c>
      <c r="BJ126" s="29">
        <f t="shared" si="179"/>
        <v>0</v>
      </c>
      <c r="BK126" s="29">
        <f t="shared" si="180"/>
        <v>0</v>
      </c>
      <c r="BL126" s="29">
        <f t="shared" si="181"/>
        <v>0</v>
      </c>
      <c r="BM126" s="29">
        <f t="shared" si="182"/>
        <v>0</v>
      </c>
      <c r="BN126" s="29">
        <f t="shared" si="183"/>
        <v>0</v>
      </c>
      <c r="BO126" s="29">
        <f t="shared" si="184"/>
        <v>0</v>
      </c>
      <c r="BP126" s="29">
        <f t="shared" si="185"/>
        <v>0</v>
      </c>
      <c r="BQ126" s="29">
        <f t="shared" si="186"/>
        <v>0</v>
      </c>
      <c r="BR126" s="29">
        <f t="shared" si="187"/>
        <v>0</v>
      </c>
      <c r="BS126" s="29">
        <f t="shared" si="188"/>
        <v>0</v>
      </c>
      <c r="BT126" s="29">
        <f t="shared" si="189"/>
        <v>0</v>
      </c>
      <c r="BU126" s="30">
        <f t="shared" si="190"/>
        <v>0</v>
      </c>
      <c r="BV126" s="30">
        <f t="shared" si="191"/>
        <v>0</v>
      </c>
      <c r="BW126" s="22"/>
      <c r="BX126" s="28">
        <f t="shared" si="192"/>
        <v>960</v>
      </c>
      <c r="BY126" s="29">
        <f t="shared" si="193"/>
        <v>0</v>
      </c>
      <c r="BZ126" s="29">
        <f t="shared" si="194"/>
        <v>0</v>
      </c>
      <c r="CA126" s="29">
        <f t="shared" si="195"/>
        <v>0</v>
      </c>
      <c r="CB126" s="29">
        <f t="shared" si="196"/>
        <v>0</v>
      </c>
      <c r="CC126" s="30">
        <f t="shared" si="106"/>
        <v>960</v>
      </c>
      <c r="CD126" s="122">
        <f t="shared" si="103"/>
        <v>813.33333333333337</v>
      </c>
      <c r="CE126" s="22">
        <f t="shared" si="197"/>
        <v>3</v>
      </c>
      <c r="CF126" s="122">
        <f t="shared" si="104"/>
        <v>773.33333333333337</v>
      </c>
      <c r="CG126" s="22">
        <f t="shared" si="198"/>
        <v>4</v>
      </c>
      <c r="CH126" s="122">
        <f t="shared" si="105"/>
        <v>733.33333333333337</v>
      </c>
      <c r="CI126" s="22">
        <f t="shared" si="199"/>
        <v>5</v>
      </c>
      <c r="CJ126" s="22"/>
      <c r="CK126" s="22">
        <f t="shared" si="200"/>
        <v>1.7133984186760427</v>
      </c>
      <c r="CL126" s="22"/>
      <c r="CM126" s="22">
        <f t="shared" si="201"/>
        <v>4.7619047619047619</v>
      </c>
      <c r="CN126" s="22">
        <f t="shared" si="202"/>
        <v>2.2598870056497176</v>
      </c>
      <c r="CO126" s="22">
        <f t="shared" si="203"/>
        <v>1.6728624535315986</v>
      </c>
      <c r="CP126" s="22">
        <f t="shared" si="204"/>
        <v>0</v>
      </c>
      <c r="CQ126" s="22">
        <f t="shared" si="205"/>
        <v>0</v>
      </c>
      <c r="CR126" s="22">
        <f t="shared" si="206"/>
        <v>0</v>
      </c>
      <c r="CS126" s="22">
        <f t="shared" si="207"/>
        <v>0</v>
      </c>
      <c r="CT126" s="22">
        <f t="shared" si="208"/>
        <v>0</v>
      </c>
      <c r="CU126" s="22">
        <f t="shared" si="209"/>
        <v>0</v>
      </c>
      <c r="CV126" s="22">
        <f t="shared" si="210"/>
        <v>0</v>
      </c>
      <c r="CW126" s="22" t="e">
        <f t="shared" si="211"/>
        <v>#DIV/0!</v>
      </c>
      <c r="CX126" s="22" t="e">
        <f t="shared" si="212"/>
        <v>#DIV/0!</v>
      </c>
      <c r="CY126" s="22">
        <f t="shared" si="213"/>
        <v>0</v>
      </c>
      <c r="CZ126" s="22">
        <f t="shared" si="214"/>
        <v>0</v>
      </c>
      <c r="DA126" s="22">
        <f t="shared" si="215"/>
        <v>0</v>
      </c>
      <c r="DB126" s="22">
        <f t="shared" si="216"/>
        <v>0</v>
      </c>
      <c r="DC126" s="22">
        <f t="shared" si="217"/>
        <v>0</v>
      </c>
      <c r="DD126" s="22"/>
      <c r="DE126" s="22">
        <f t="shared" si="218"/>
        <v>1</v>
      </c>
      <c r="DF126" s="22">
        <f t="shared" si="219"/>
        <v>1</v>
      </c>
      <c r="DG126" s="22">
        <f t="shared" si="220"/>
        <v>1</v>
      </c>
      <c r="DH126" s="22">
        <f t="shared" si="221"/>
        <v>0</v>
      </c>
      <c r="DI126" s="22">
        <f t="shared" si="222"/>
        <v>0</v>
      </c>
      <c r="DJ126" s="22">
        <f t="shared" si="223"/>
        <v>0</v>
      </c>
      <c r="DK126" s="22">
        <f t="shared" si="224"/>
        <v>0</v>
      </c>
      <c r="DL126" s="22">
        <f t="shared" si="225"/>
        <v>0</v>
      </c>
      <c r="DM126" s="22">
        <f t="shared" si="226"/>
        <v>0</v>
      </c>
      <c r="DN126" s="22">
        <f t="shared" si="227"/>
        <v>0</v>
      </c>
      <c r="DO126" s="22">
        <f t="shared" si="228"/>
        <v>0</v>
      </c>
      <c r="DP126" s="22">
        <f t="shared" si="229"/>
        <v>0</v>
      </c>
      <c r="DQ126" s="22">
        <f t="shared" si="230"/>
        <v>0</v>
      </c>
      <c r="DR126" s="22"/>
      <c r="DS126" s="22"/>
    </row>
    <row r="127" spans="1:123" ht="15.75" thickBot="1">
      <c r="A127" s="117" t="str">
        <f>FOFITO!A6</f>
        <v>FOFITO</v>
      </c>
      <c r="B127" s="117">
        <f>FOFITO!B6</f>
        <v>4</v>
      </c>
      <c r="C127" s="117" t="str">
        <f>FOFITO!C6</f>
        <v>Carolina Fu</v>
      </c>
      <c r="D127" s="96" t="str">
        <f>FOFITO!D6</f>
        <v>C</v>
      </c>
      <c r="E127" s="117">
        <f>FOFITO!E6</f>
        <v>0</v>
      </c>
      <c r="F127" s="117">
        <f>FOFITO!F6</f>
        <v>0</v>
      </c>
      <c r="G127" s="117">
        <f>FOFITO!G6</f>
        <v>0</v>
      </c>
      <c r="H127" s="117">
        <f>FOFITO!H6</f>
        <v>0</v>
      </c>
      <c r="I127" s="117">
        <f>FOFITO!I6</f>
        <v>0</v>
      </c>
      <c r="J127" s="117">
        <f>FOFITO!J6</f>
        <v>0</v>
      </c>
      <c r="K127" s="117">
        <f>FOFITO!K6</f>
        <v>0</v>
      </c>
      <c r="L127" s="117">
        <f>FOFITO!L6</f>
        <v>0</v>
      </c>
      <c r="M127" s="117">
        <f>FOFITO!M6</f>
        <v>0</v>
      </c>
      <c r="N127" s="117">
        <f>FOFITO!N6</f>
        <v>0</v>
      </c>
      <c r="O127" s="117">
        <f>FOFITO!O6</f>
        <v>0</v>
      </c>
      <c r="P127" s="117">
        <f>FOFITO!P6</f>
        <v>0</v>
      </c>
      <c r="Q127" s="117">
        <f>FOFITO!Q6</f>
        <v>0</v>
      </c>
      <c r="R127" s="117">
        <f>FOFITO!R6</f>
        <v>0</v>
      </c>
      <c r="S127" s="117">
        <f>FOFITO!S6</f>
        <v>0</v>
      </c>
      <c r="T127" s="96" t="str">
        <f>FOFITO!T6</f>
        <v>C</v>
      </c>
      <c r="U127" s="117">
        <f>FOFITO!U6</f>
        <v>0</v>
      </c>
      <c r="V127" s="117">
        <f>FOFITO!V6</f>
        <v>0</v>
      </c>
      <c r="W127" s="117">
        <f>FOFITO!W6</f>
        <v>0</v>
      </c>
      <c r="X127" s="117">
        <f>FOFITO!X6</f>
        <v>0</v>
      </c>
      <c r="Y127" s="117">
        <f>FOFITO!Y6</f>
        <v>0</v>
      </c>
      <c r="Z127" s="117">
        <f>FOFITO!Z6</f>
        <v>0</v>
      </c>
      <c r="AA127" s="117">
        <f>FOFITO!AA6</f>
        <v>0</v>
      </c>
      <c r="AB127" s="117">
        <f>FOFITO!AB6</f>
        <v>0</v>
      </c>
      <c r="AC127" s="117">
        <f>FOFITO!AC6</f>
        <v>0</v>
      </c>
      <c r="AD127" s="117">
        <f>FOFITO!AD6</f>
        <v>0</v>
      </c>
      <c r="AE127" s="117">
        <f>FOFITO!AE6</f>
        <v>0</v>
      </c>
      <c r="AF127" s="117">
        <f>FOFITO!AF6</f>
        <v>0</v>
      </c>
      <c r="AG127" s="117">
        <f>FOFITO!AG6</f>
        <v>0</v>
      </c>
      <c r="AH127" s="117">
        <f>FOFITO!AH6</f>
        <v>0</v>
      </c>
      <c r="AI127" s="117">
        <f>FOFITO!AI6</f>
        <v>0</v>
      </c>
      <c r="AJ127" s="48"/>
      <c r="AK127" s="90"/>
      <c r="AL127" s="31"/>
      <c r="AM127" s="31"/>
      <c r="AN127" s="34"/>
      <c r="AO127" s="34"/>
      <c r="AP127" s="34"/>
      <c r="AQ127" s="34"/>
      <c r="AR127" s="35"/>
      <c r="AS127" s="31"/>
      <c r="AT127" s="31"/>
      <c r="AU127" s="31"/>
      <c r="AV127" s="31"/>
      <c r="AW127" s="31"/>
      <c r="AX127" s="31"/>
      <c r="AY127" s="31"/>
      <c r="AZ127" s="27">
        <f t="shared" si="169"/>
        <v>0</v>
      </c>
      <c r="BA127" s="28">
        <f t="shared" si="170"/>
        <v>0</v>
      </c>
      <c r="BB127" s="29">
        <f t="shared" si="171"/>
        <v>0</v>
      </c>
      <c r="BC127" s="29">
        <f t="shared" si="172"/>
        <v>0</v>
      </c>
      <c r="BD127" s="29">
        <f t="shared" si="173"/>
        <v>0</v>
      </c>
      <c r="BE127" s="29">
        <f t="shared" si="174"/>
        <v>0</v>
      </c>
      <c r="BF127" s="29">
        <f t="shared" si="175"/>
        <v>0</v>
      </c>
      <c r="BG127" s="29">
        <f t="shared" si="176"/>
        <v>0</v>
      </c>
      <c r="BH127" s="29">
        <f t="shared" si="177"/>
        <v>0</v>
      </c>
      <c r="BI127" s="29">
        <f t="shared" si="178"/>
        <v>0</v>
      </c>
      <c r="BJ127" s="29">
        <f t="shared" si="179"/>
        <v>0</v>
      </c>
      <c r="BK127" s="29">
        <f t="shared" si="180"/>
        <v>0</v>
      </c>
      <c r="BL127" s="29">
        <f t="shared" si="181"/>
        <v>0</v>
      </c>
      <c r="BM127" s="29">
        <f t="shared" si="182"/>
        <v>0</v>
      </c>
      <c r="BN127" s="29">
        <f t="shared" si="183"/>
        <v>0</v>
      </c>
      <c r="BO127" s="29">
        <f t="shared" si="184"/>
        <v>0</v>
      </c>
      <c r="BP127" s="29">
        <f t="shared" si="185"/>
        <v>0</v>
      </c>
      <c r="BQ127" s="29">
        <f t="shared" si="186"/>
        <v>0</v>
      </c>
      <c r="BR127" s="29">
        <f t="shared" si="187"/>
        <v>0</v>
      </c>
      <c r="BS127" s="29">
        <f t="shared" si="188"/>
        <v>0</v>
      </c>
      <c r="BT127" s="29">
        <f t="shared" si="189"/>
        <v>0</v>
      </c>
      <c r="BU127" s="30">
        <f t="shared" si="190"/>
        <v>0</v>
      </c>
      <c r="BV127" s="30">
        <f t="shared" si="191"/>
        <v>0</v>
      </c>
      <c r="BW127" s="22"/>
      <c r="BX127" s="28">
        <f t="shared" si="192"/>
        <v>0</v>
      </c>
      <c r="BY127" s="29">
        <f t="shared" si="193"/>
        <v>0</v>
      </c>
      <c r="BZ127" s="29">
        <f t="shared" si="194"/>
        <v>0</v>
      </c>
      <c r="CA127" s="29">
        <f t="shared" si="195"/>
        <v>0</v>
      </c>
      <c r="CB127" s="29">
        <f t="shared" si="196"/>
        <v>0</v>
      </c>
      <c r="CC127" s="30" t="str">
        <f t="shared" si="106"/>
        <v/>
      </c>
      <c r="CD127" s="122" t="e">
        <f t="shared" si="103"/>
        <v>#VALUE!</v>
      </c>
      <c r="CE127" s="22" t="str">
        <f t="shared" si="197"/>
        <v xml:space="preserve"> </v>
      </c>
      <c r="CF127" s="122" t="e">
        <f t="shared" si="104"/>
        <v>#VALUE!</v>
      </c>
      <c r="CG127" s="22" t="str">
        <f t="shared" si="198"/>
        <v xml:space="preserve"> </v>
      </c>
      <c r="CH127" s="122" t="e">
        <f t="shared" si="105"/>
        <v>#VALUE!</v>
      </c>
      <c r="CI127" s="22" t="str">
        <f t="shared" si="199"/>
        <v xml:space="preserve"> </v>
      </c>
      <c r="CJ127" s="22"/>
      <c r="CK127" s="22" t="e">
        <f t="shared" si="200"/>
        <v>#VALUE!</v>
      </c>
      <c r="CL127" s="22"/>
      <c r="CM127" s="22">
        <f t="shared" si="201"/>
        <v>0</v>
      </c>
      <c r="CN127" s="22">
        <f t="shared" si="202"/>
        <v>0</v>
      </c>
      <c r="CO127" s="22">
        <f t="shared" si="203"/>
        <v>0</v>
      </c>
      <c r="CP127" s="22">
        <f t="shared" si="204"/>
        <v>0</v>
      </c>
      <c r="CQ127" s="22">
        <f t="shared" si="205"/>
        <v>0</v>
      </c>
      <c r="CR127" s="22">
        <f t="shared" si="206"/>
        <v>0</v>
      </c>
      <c r="CS127" s="22">
        <f t="shared" si="207"/>
        <v>0</v>
      </c>
      <c r="CT127" s="22">
        <f t="shared" si="208"/>
        <v>0</v>
      </c>
      <c r="CU127" s="22">
        <f t="shared" si="209"/>
        <v>0</v>
      </c>
      <c r="CV127" s="22">
        <f t="shared" si="210"/>
        <v>0</v>
      </c>
      <c r="CW127" s="22" t="e">
        <f t="shared" si="211"/>
        <v>#DIV/0!</v>
      </c>
      <c r="CX127" s="22" t="e">
        <f t="shared" si="212"/>
        <v>#DIV/0!</v>
      </c>
      <c r="CY127" s="22">
        <f t="shared" si="213"/>
        <v>0</v>
      </c>
      <c r="CZ127" s="22">
        <f t="shared" si="214"/>
        <v>0</v>
      </c>
      <c r="DA127" s="22">
        <f t="shared" si="215"/>
        <v>0</v>
      </c>
      <c r="DB127" s="22">
        <f t="shared" si="216"/>
        <v>0</v>
      </c>
      <c r="DC127" s="22">
        <f t="shared" si="217"/>
        <v>0</v>
      </c>
      <c r="DD127" s="22"/>
      <c r="DE127" s="22">
        <f t="shared" si="218"/>
        <v>0</v>
      </c>
      <c r="DF127" s="22">
        <f t="shared" si="219"/>
        <v>0</v>
      </c>
      <c r="DG127" s="22">
        <f t="shared" si="220"/>
        <v>0</v>
      </c>
      <c r="DH127" s="22">
        <f t="shared" si="221"/>
        <v>0</v>
      </c>
      <c r="DI127" s="22">
        <f t="shared" si="222"/>
        <v>0</v>
      </c>
      <c r="DJ127" s="22">
        <f t="shared" si="223"/>
        <v>0</v>
      </c>
      <c r="DK127" s="22">
        <f t="shared" si="224"/>
        <v>0</v>
      </c>
      <c r="DL127" s="22">
        <f t="shared" si="225"/>
        <v>0</v>
      </c>
      <c r="DM127" s="22">
        <f t="shared" si="226"/>
        <v>0</v>
      </c>
      <c r="DN127" s="22">
        <f t="shared" si="227"/>
        <v>0</v>
      </c>
      <c r="DO127" s="22">
        <f t="shared" si="228"/>
        <v>0</v>
      </c>
      <c r="DP127" s="22">
        <f t="shared" si="229"/>
        <v>0</v>
      </c>
      <c r="DQ127" s="22">
        <f t="shared" si="230"/>
        <v>0</v>
      </c>
      <c r="DR127" s="22"/>
      <c r="DS127" s="22"/>
    </row>
    <row r="128" spans="1:123" ht="15.75" thickBot="1">
      <c r="A128" s="117" t="str">
        <f>FOFITO!A7</f>
        <v>FOFITO</v>
      </c>
      <c r="B128" s="117">
        <f>FOFITO!B7</f>
        <v>5</v>
      </c>
      <c r="C128" s="117" t="str">
        <f>FOFITO!C7</f>
        <v>Celso Ricardo Fernandes Carvalho</v>
      </c>
      <c r="D128" s="96" t="str">
        <f>FOFITO!D7</f>
        <v>P</v>
      </c>
      <c r="E128" s="117">
        <f>FOFITO!E7</f>
        <v>4</v>
      </c>
      <c r="F128" s="117">
        <f>FOFITO!F7</f>
        <v>1</v>
      </c>
      <c r="G128" s="117">
        <f>FOFITO!G7</f>
        <v>2</v>
      </c>
      <c r="H128" s="117">
        <f>FOFITO!H7</f>
        <v>0</v>
      </c>
      <c r="I128" s="117">
        <f>FOFITO!I7</f>
        <v>0</v>
      </c>
      <c r="J128" s="117">
        <f>FOFITO!J7</f>
        <v>0</v>
      </c>
      <c r="K128" s="117">
        <f>FOFITO!K7</f>
        <v>0</v>
      </c>
      <c r="L128" s="117">
        <f>FOFITO!L7</f>
        <v>0</v>
      </c>
      <c r="M128" s="117">
        <f>FOFITO!M7</f>
        <v>0</v>
      </c>
      <c r="N128" s="117">
        <f>FOFITO!N7</f>
        <v>0</v>
      </c>
      <c r="O128" s="117">
        <f>FOFITO!O7</f>
        <v>0</v>
      </c>
      <c r="P128" s="117">
        <f>FOFITO!P7</f>
        <v>0</v>
      </c>
      <c r="Q128" s="117">
        <f>FOFITO!Q7</f>
        <v>0</v>
      </c>
      <c r="R128" s="117">
        <f>FOFITO!R7</f>
        <v>0</v>
      </c>
      <c r="S128" s="117">
        <f>FOFITO!S7</f>
        <v>0</v>
      </c>
      <c r="T128" s="96" t="str">
        <f>FOFITO!T7</f>
        <v>P</v>
      </c>
      <c r="U128" s="117">
        <f>FOFITO!U7</f>
        <v>1</v>
      </c>
      <c r="V128" s="117">
        <f>FOFITO!V7</f>
        <v>6</v>
      </c>
      <c r="W128" s="117">
        <f>FOFITO!W7</f>
        <v>4</v>
      </c>
      <c r="X128" s="117">
        <f>FOFITO!X7</f>
        <v>0</v>
      </c>
      <c r="Y128" s="117">
        <f>FOFITO!Y7</f>
        <v>0</v>
      </c>
      <c r="Z128" s="117">
        <f>FOFITO!Z7</f>
        <v>0</v>
      </c>
      <c r="AA128" s="117">
        <f>FOFITO!AA7</f>
        <v>0</v>
      </c>
      <c r="AB128" s="117">
        <f>FOFITO!AB7</f>
        <v>0</v>
      </c>
      <c r="AC128" s="117">
        <f>FOFITO!AC7</f>
        <v>0</v>
      </c>
      <c r="AD128" s="117">
        <f>FOFITO!AD7</f>
        <v>0</v>
      </c>
      <c r="AE128" s="117">
        <f>FOFITO!AE7</f>
        <v>0</v>
      </c>
      <c r="AF128" s="117">
        <f>FOFITO!AF7</f>
        <v>0</v>
      </c>
      <c r="AG128" s="117">
        <f>FOFITO!AG7</f>
        <v>0</v>
      </c>
      <c r="AH128" s="117">
        <f>FOFITO!AH7</f>
        <v>0</v>
      </c>
      <c r="AI128" s="117">
        <f>FOFITO!AI7</f>
        <v>0</v>
      </c>
      <c r="AJ128" s="48"/>
      <c r="AK128" s="90"/>
      <c r="AL128" s="31"/>
      <c r="AM128" s="31"/>
      <c r="AN128" s="34"/>
      <c r="AO128" s="34"/>
      <c r="AP128" s="34"/>
      <c r="AQ128" s="34"/>
      <c r="AR128" s="35"/>
      <c r="AS128" s="31"/>
      <c r="AT128" s="31"/>
      <c r="AU128" s="31"/>
      <c r="AV128" s="31"/>
      <c r="AW128" s="31"/>
      <c r="AX128" s="31"/>
      <c r="AY128" s="31"/>
      <c r="AZ128" s="27">
        <f t="shared" si="169"/>
        <v>2</v>
      </c>
      <c r="BA128" s="28">
        <f t="shared" si="170"/>
        <v>5</v>
      </c>
      <c r="BB128" s="29">
        <f t="shared" si="171"/>
        <v>7</v>
      </c>
      <c r="BC128" s="29">
        <f t="shared" si="172"/>
        <v>12</v>
      </c>
      <c r="BD128" s="29">
        <f t="shared" si="173"/>
        <v>6</v>
      </c>
      <c r="BE128" s="29">
        <f t="shared" si="174"/>
        <v>18</v>
      </c>
      <c r="BF128" s="29">
        <f t="shared" si="175"/>
        <v>0</v>
      </c>
      <c r="BG128" s="29">
        <f t="shared" si="176"/>
        <v>18</v>
      </c>
      <c r="BH128" s="29">
        <f t="shared" si="177"/>
        <v>0</v>
      </c>
      <c r="BI128" s="29">
        <f t="shared" si="178"/>
        <v>0</v>
      </c>
      <c r="BJ128" s="29">
        <f t="shared" si="179"/>
        <v>0</v>
      </c>
      <c r="BK128" s="29">
        <f t="shared" si="180"/>
        <v>0</v>
      </c>
      <c r="BL128" s="29">
        <f t="shared" si="181"/>
        <v>0</v>
      </c>
      <c r="BM128" s="29">
        <f t="shared" si="182"/>
        <v>0</v>
      </c>
      <c r="BN128" s="29">
        <f t="shared" si="183"/>
        <v>0</v>
      </c>
      <c r="BO128" s="29">
        <f t="shared" si="184"/>
        <v>0</v>
      </c>
      <c r="BP128" s="29">
        <f t="shared" si="185"/>
        <v>0</v>
      </c>
      <c r="BQ128" s="29">
        <f t="shared" si="186"/>
        <v>0</v>
      </c>
      <c r="BR128" s="29">
        <f t="shared" si="187"/>
        <v>0</v>
      </c>
      <c r="BS128" s="29">
        <f t="shared" si="188"/>
        <v>0</v>
      </c>
      <c r="BT128" s="29">
        <f t="shared" si="189"/>
        <v>0</v>
      </c>
      <c r="BU128" s="30">
        <f t="shared" si="190"/>
        <v>0</v>
      </c>
      <c r="BV128" s="30">
        <f t="shared" si="191"/>
        <v>0</v>
      </c>
      <c r="BW128" s="22"/>
      <c r="BX128" s="28">
        <f t="shared" si="192"/>
        <v>1420</v>
      </c>
      <c r="BY128" s="29">
        <f t="shared" si="193"/>
        <v>0</v>
      </c>
      <c r="BZ128" s="29">
        <f t="shared" si="194"/>
        <v>0</v>
      </c>
      <c r="CA128" s="29">
        <f t="shared" si="195"/>
        <v>0</v>
      </c>
      <c r="CB128" s="29">
        <f t="shared" si="196"/>
        <v>0</v>
      </c>
      <c r="CC128" s="30">
        <f t="shared" si="106"/>
        <v>1420</v>
      </c>
      <c r="CD128" s="122">
        <f t="shared" si="103"/>
        <v>1273.3333333333333</v>
      </c>
      <c r="CE128" s="22">
        <f t="shared" si="197"/>
        <v>3</v>
      </c>
      <c r="CF128" s="122">
        <f t="shared" si="104"/>
        <v>1233.3333333333333</v>
      </c>
      <c r="CG128" s="22">
        <f t="shared" si="198"/>
        <v>4</v>
      </c>
      <c r="CH128" s="122">
        <f t="shared" si="105"/>
        <v>1193.3333333333333</v>
      </c>
      <c r="CI128" s="22">
        <f t="shared" si="199"/>
        <v>5</v>
      </c>
      <c r="CJ128" s="22"/>
      <c r="CK128" s="22">
        <f t="shared" si="200"/>
        <v>2.53440182762498</v>
      </c>
      <c r="CL128" s="22"/>
      <c r="CM128" s="22">
        <f t="shared" si="201"/>
        <v>23.80952380952381</v>
      </c>
      <c r="CN128" s="22">
        <f t="shared" si="202"/>
        <v>3.9548022598870056</v>
      </c>
      <c r="CO128" s="22">
        <f t="shared" si="203"/>
        <v>1.1152416356877324</v>
      </c>
      <c r="CP128" s="22">
        <f t="shared" si="204"/>
        <v>0</v>
      </c>
      <c r="CQ128" s="22">
        <f t="shared" si="205"/>
        <v>0</v>
      </c>
      <c r="CR128" s="22">
        <f t="shared" si="206"/>
        <v>0</v>
      </c>
      <c r="CS128" s="22">
        <f t="shared" si="207"/>
        <v>0</v>
      </c>
      <c r="CT128" s="22">
        <f t="shared" si="208"/>
        <v>0</v>
      </c>
      <c r="CU128" s="22">
        <f t="shared" si="209"/>
        <v>0</v>
      </c>
      <c r="CV128" s="22">
        <f t="shared" si="210"/>
        <v>0</v>
      </c>
      <c r="CW128" s="22" t="e">
        <f t="shared" si="211"/>
        <v>#DIV/0!</v>
      </c>
      <c r="CX128" s="22" t="e">
        <f t="shared" si="212"/>
        <v>#DIV/0!</v>
      </c>
      <c r="CY128" s="22">
        <f t="shared" si="213"/>
        <v>0</v>
      </c>
      <c r="CZ128" s="22">
        <f t="shared" si="214"/>
        <v>0</v>
      </c>
      <c r="DA128" s="22">
        <f t="shared" si="215"/>
        <v>0</v>
      </c>
      <c r="DB128" s="22">
        <f t="shared" si="216"/>
        <v>0</v>
      </c>
      <c r="DC128" s="22">
        <f t="shared" si="217"/>
        <v>0</v>
      </c>
      <c r="DD128" s="22"/>
      <c r="DE128" s="22">
        <f t="shared" si="218"/>
        <v>1</v>
      </c>
      <c r="DF128" s="22">
        <f t="shared" si="219"/>
        <v>1</v>
      </c>
      <c r="DG128" s="22">
        <f t="shared" si="220"/>
        <v>1</v>
      </c>
      <c r="DH128" s="22">
        <f t="shared" si="221"/>
        <v>0</v>
      </c>
      <c r="DI128" s="22">
        <f t="shared" si="222"/>
        <v>0</v>
      </c>
      <c r="DJ128" s="22">
        <f t="shared" si="223"/>
        <v>0</v>
      </c>
      <c r="DK128" s="22">
        <f t="shared" si="224"/>
        <v>0</v>
      </c>
      <c r="DL128" s="22">
        <f t="shared" si="225"/>
        <v>0</v>
      </c>
      <c r="DM128" s="22">
        <f t="shared" si="226"/>
        <v>0</v>
      </c>
      <c r="DN128" s="22">
        <f t="shared" si="227"/>
        <v>0</v>
      </c>
      <c r="DO128" s="22">
        <f t="shared" si="228"/>
        <v>0</v>
      </c>
      <c r="DP128" s="22">
        <f t="shared" si="229"/>
        <v>0</v>
      </c>
      <c r="DQ128" s="22">
        <f t="shared" si="230"/>
        <v>0</v>
      </c>
      <c r="DR128" s="22"/>
      <c r="DS128" s="22"/>
    </row>
    <row r="129" spans="1:123" ht="15.75" thickBot="1">
      <c r="A129" s="117" t="str">
        <f>FOFITO!A8</f>
        <v>FOFITO</v>
      </c>
      <c r="B129" s="117">
        <f>FOFITO!B8</f>
        <v>6</v>
      </c>
      <c r="C129" s="117" t="str">
        <f>FOFITO!C8</f>
        <v>Claudia Regina Furquim de Andrade</v>
      </c>
      <c r="D129" s="96" t="str">
        <f>FOFITO!D8</f>
        <v>P</v>
      </c>
      <c r="E129" s="117">
        <f>FOFITO!E8</f>
        <v>0</v>
      </c>
      <c r="F129" s="117">
        <f>FOFITO!F8</f>
        <v>7</v>
      </c>
      <c r="G129" s="117">
        <f>FOFITO!G8</f>
        <v>1</v>
      </c>
      <c r="H129" s="117">
        <f>FOFITO!H8</f>
        <v>0</v>
      </c>
      <c r="I129" s="117">
        <f>FOFITO!I8</f>
        <v>0</v>
      </c>
      <c r="J129" s="117">
        <f>FOFITO!J8</f>
        <v>1</v>
      </c>
      <c r="K129" s="117">
        <f>FOFITO!K8</f>
        <v>0</v>
      </c>
      <c r="L129" s="117">
        <f>FOFITO!L8</f>
        <v>0</v>
      </c>
      <c r="M129" s="117">
        <f>FOFITO!M8</f>
        <v>0</v>
      </c>
      <c r="N129" s="117">
        <f>FOFITO!N8</f>
        <v>0</v>
      </c>
      <c r="O129" s="117">
        <f>FOFITO!O8</f>
        <v>0</v>
      </c>
      <c r="P129" s="117">
        <f>FOFITO!P8</f>
        <v>0</v>
      </c>
      <c r="Q129" s="117">
        <f>FOFITO!Q8</f>
        <v>0</v>
      </c>
      <c r="R129" s="117">
        <f>FOFITO!R8</f>
        <v>0</v>
      </c>
      <c r="S129" s="117">
        <f>FOFITO!S8</f>
        <v>0</v>
      </c>
      <c r="T129" s="96" t="str">
        <f>FOFITO!T8</f>
        <v>P</v>
      </c>
      <c r="U129" s="117">
        <f>FOFITO!U8</f>
        <v>1</v>
      </c>
      <c r="V129" s="117">
        <f>FOFITO!V8</f>
        <v>5</v>
      </c>
      <c r="W129" s="117">
        <f>FOFITO!W8</f>
        <v>5</v>
      </c>
      <c r="X129" s="117">
        <f>FOFITO!X8</f>
        <v>0</v>
      </c>
      <c r="Y129" s="117">
        <f>FOFITO!Y8</f>
        <v>0</v>
      </c>
      <c r="Z129" s="117">
        <f>FOFITO!Z8</f>
        <v>0</v>
      </c>
      <c r="AA129" s="117">
        <f>FOFITO!AA8</f>
        <v>0</v>
      </c>
      <c r="AB129" s="117">
        <f>FOFITO!AB8</f>
        <v>0</v>
      </c>
      <c r="AC129" s="117">
        <f>FOFITO!AC8</f>
        <v>0</v>
      </c>
      <c r="AD129" s="117">
        <f>FOFITO!AD8</f>
        <v>0</v>
      </c>
      <c r="AE129" s="117">
        <f>FOFITO!AE8</f>
        <v>0</v>
      </c>
      <c r="AF129" s="117">
        <f>FOFITO!AF8</f>
        <v>0</v>
      </c>
      <c r="AG129" s="117">
        <f>FOFITO!AG8</f>
        <v>0</v>
      </c>
      <c r="AH129" s="117">
        <f>FOFITO!AH8</f>
        <v>0</v>
      </c>
      <c r="AI129" s="117">
        <f>FOFITO!AI8</f>
        <v>0</v>
      </c>
      <c r="AJ129" s="48"/>
      <c r="AK129" s="90"/>
      <c r="AL129" s="31"/>
      <c r="AM129" s="31"/>
      <c r="AN129" s="34"/>
      <c r="AO129" s="34"/>
      <c r="AP129" s="34"/>
      <c r="AQ129" s="34"/>
      <c r="AR129" s="35"/>
      <c r="AS129" s="31"/>
      <c r="AT129" s="31"/>
      <c r="AU129" s="31"/>
      <c r="AV129" s="31"/>
      <c r="AW129" s="31"/>
      <c r="AX129" s="31"/>
      <c r="AY129" s="31"/>
      <c r="AZ129" s="27">
        <f t="shared" si="169"/>
        <v>2</v>
      </c>
      <c r="BA129" s="28">
        <f t="shared" si="170"/>
        <v>1</v>
      </c>
      <c r="BB129" s="29">
        <f t="shared" si="171"/>
        <v>12</v>
      </c>
      <c r="BC129" s="29">
        <f t="shared" si="172"/>
        <v>13</v>
      </c>
      <c r="BD129" s="29">
        <f t="shared" si="173"/>
        <v>6</v>
      </c>
      <c r="BE129" s="29">
        <f t="shared" si="174"/>
        <v>19</v>
      </c>
      <c r="BF129" s="29">
        <f t="shared" si="175"/>
        <v>0</v>
      </c>
      <c r="BG129" s="29">
        <f t="shared" si="176"/>
        <v>19</v>
      </c>
      <c r="BH129" s="29">
        <f t="shared" si="177"/>
        <v>0</v>
      </c>
      <c r="BI129" s="29">
        <f t="shared" si="178"/>
        <v>1</v>
      </c>
      <c r="BJ129" s="29">
        <f t="shared" si="179"/>
        <v>0</v>
      </c>
      <c r="BK129" s="29">
        <f t="shared" si="180"/>
        <v>0</v>
      </c>
      <c r="BL129" s="29">
        <f t="shared" si="181"/>
        <v>0</v>
      </c>
      <c r="BM129" s="29">
        <f t="shared" si="182"/>
        <v>0</v>
      </c>
      <c r="BN129" s="29">
        <f t="shared" si="183"/>
        <v>0</v>
      </c>
      <c r="BO129" s="29">
        <f t="shared" si="184"/>
        <v>0</v>
      </c>
      <c r="BP129" s="29">
        <f t="shared" si="185"/>
        <v>0</v>
      </c>
      <c r="BQ129" s="29">
        <f t="shared" si="186"/>
        <v>0</v>
      </c>
      <c r="BR129" s="29">
        <f t="shared" si="187"/>
        <v>0</v>
      </c>
      <c r="BS129" s="29">
        <f t="shared" si="188"/>
        <v>0</v>
      </c>
      <c r="BT129" s="29">
        <f t="shared" si="189"/>
        <v>0</v>
      </c>
      <c r="BU129" s="30">
        <f t="shared" si="190"/>
        <v>0</v>
      </c>
      <c r="BV129" s="30">
        <f t="shared" si="191"/>
        <v>0</v>
      </c>
      <c r="BW129" s="22"/>
      <c r="BX129" s="28">
        <f t="shared" si="192"/>
        <v>1420</v>
      </c>
      <c r="BY129" s="29">
        <f t="shared" si="193"/>
        <v>10</v>
      </c>
      <c r="BZ129" s="29">
        <f t="shared" si="194"/>
        <v>0</v>
      </c>
      <c r="CA129" s="29">
        <f t="shared" si="195"/>
        <v>0</v>
      </c>
      <c r="CB129" s="29">
        <f t="shared" si="196"/>
        <v>0</v>
      </c>
      <c r="CC129" s="30">
        <f t="shared" si="106"/>
        <v>1430</v>
      </c>
      <c r="CD129" s="122">
        <f t="shared" si="103"/>
        <v>1283.3333333333333</v>
      </c>
      <c r="CE129" s="22">
        <f t="shared" si="197"/>
        <v>3</v>
      </c>
      <c r="CF129" s="122">
        <f t="shared" si="104"/>
        <v>1243.3333333333333</v>
      </c>
      <c r="CG129" s="22">
        <f t="shared" si="198"/>
        <v>4</v>
      </c>
      <c r="CH129" s="122">
        <f t="shared" si="105"/>
        <v>1203.3333333333333</v>
      </c>
      <c r="CI129" s="22">
        <f t="shared" si="199"/>
        <v>5</v>
      </c>
      <c r="CJ129" s="22"/>
      <c r="CK129" s="22">
        <f t="shared" si="200"/>
        <v>2.5522497278195222</v>
      </c>
      <c r="CL129" s="22"/>
      <c r="CM129" s="22">
        <f t="shared" si="201"/>
        <v>4.7619047619047619</v>
      </c>
      <c r="CN129" s="22">
        <f t="shared" si="202"/>
        <v>6.7796610169491522</v>
      </c>
      <c r="CO129" s="22">
        <f t="shared" si="203"/>
        <v>1.1152416356877324</v>
      </c>
      <c r="CP129" s="22">
        <f t="shared" si="204"/>
        <v>0</v>
      </c>
      <c r="CQ129" s="22">
        <f t="shared" si="205"/>
        <v>0</v>
      </c>
      <c r="CR129" s="22">
        <f t="shared" si="206"/>
        <v>5.8823529411764701</v>
      </c>
      <c r="CS129" s="22">
        <f t="shared" si="207"/>
        <v>0</v>
      </c>
      <c r="CT129" s="22">
        <f t="shared" si="208"/>
        <v>0</v>
      </c>
      <c r="CU129" s="22">
        <f t="shared" si="209"/>
        <v>0</v>
      </c>
      <c r="CV129" s="22">
        <f t="shared" si="210"/>
        <v>0</v>
      </c>
      <c r="CW129" s="22" t="e">
        <f t="shared" si="211"/>
        <v>#DIV/0!</v>
      </c>
      <c r="CX129" s="22" t="e">
        <f t="shared" si="212"/>
        <v>#DIV/0!</v>
      </c>
      <c r="CY129" s="22">
        <f t="shared" si="213"/>
        <v>0</v>
      </c>
      <c r="CZ129" s="22">
        <f t="shared" si="214"/>
        <v>0</v>
      </c>
      <c r="DA129" s="22">
        <f t="shared" si="215"/>
        <v>0</v>
      </c>
      <c r="DB129" s="22">
        <f t="shared" si="216"/>
        <v>0</v>
      </c>
      <c r="DC129" s="22">
        <f t="shared" si="217"/>
        <v>0</v>
      </c>
      <c r="DD129" s="22"/>
      <c r="DE129" s="22">
        <f t="shared" si="218"/>
        <v>1</v>
      </c>
      <c r="DF129" s="22">
        <f t="shared" si="219"/>
        <v>1</v>
      </c>
      <c r="DG129" s="22">
        <f t="shared" si="220"/>
        <v>1</v>
      </c>
      <c r="DH129" s="22">
        <f t="shared" si="221"/>
        <v>0</v>
      </c>
      <c r="DI129" s="22">
        <f t="shared" si="222"/>
        <v>0</v>
      </c>
      <c r="DJ129" s="22">
        <f t="shared" si="223"/>
        <v>1</v>
      </c>
      <c r="DK129" s="22">
        <f t="shared" si="224"/>
        <v>0</v>
      </c>
      <c r="DL129" s="22">
        <f t="shared" si="225"/>
        <v>0</v>
      </c>
      <c r="DM129" s="22">
        <f t="shared" si="226"/>
        <v>0</v>
      </c>
      <c r="DN129" s="22">
        <f t="shared" si="227"/>
        <v>0</v>
      </c>
      <c r="DO129" s="22">
        <f t="shared" si="228"/>
        <v>0</v>
      </c>
      <c r="DP129" s="22">
        <f t="shared" si="229"/>
        <v>0</v>
      </c>
      <c r="DQ129" s="22">
        <f t="shared" si="230"/>
        <v>0</v>
      </c>
      <c r="DR129" s="22"/>
      <c r="DS129" s="22"/>
    </row>
    <row r="130" spans="1:123" ht="15.75" thickBot="1">
      <c r="A130" s="117" t="str">
        <f>FOFITO!A9</f>
        <v>FOFITO</v>
      </c>
      <c r="B130" s="117">
        <f>FOFITO!B9</f>
        <v>7</v>
      </c>
      <c r="C130" s="117" t="str">
        <f>FOFITO!C9</f>
        <v>Debora Maria Befi Lopes</v>
      </c>
      <c r="D130" s="96" t="str">
        <f>FOFITO!D9</f>
        <v>P</v>
      </c>
      <c r="E130" s="117">
        <f>FOFITO!E9</f>
        <v>0</v>
      </c>
      <c r="F130" s="117">
        <f>FOFITO!F9</f>
        <v>7</v>
      </c>
      <c r="G130" s="117">
        <f>FOFITO!G9</f>
        <v>4</v>
      </c>
      <c r="H130" s="117">
        <f>FOFITO!H9</f>
        <v>0</v>
      </c>
      <c r="I130" s="117">
        <f>FOFITO!I9</f>
        <v>0</v>
      </c>
      <c r="J130" s="117">
        <f>FOFITO!J9</f>
        <v>0</v>
      </c>
      <c r="K130" s="117">
        <f>FOFITO!K9</f>
        <v>0</v>
      </c>
      <c r="L130" s="117">
        <f>FOFITO!L9</f>
        <v>0</v>
      </c>
      <c r="M130" s="117">
        <f>FOFITO!M9</f>
        <v>0</v>
      </c>
      <c r="N130" s="117">
        <f>FOFITO!N9</f>
        <v>0</v>
      </c>
      <c r="O130" s="117">
        <f>FOFITO!O9</f>
        <v>0</v>
      </c>
      <c r="P130" s="117">
        <f>FOFITO!P9</f>
        <v>0</v>
      </c>
      <c r="Q130" s="117">
        <f>FOFITO!Q9</f>
        <v>0</v>
      </c>
      <c r="R130" s="117">
        <f>FOFITO!R9</f>
        <v>0</v>
      </c>
      <c r="S130" s="117">
        <f>FOFITO!S9</f>
        <v>0</v>
      </c>
      <c r="T130" s="96" t="str">
        <f>FOFITO!T9</f>
        <v>P</v>
      </c>
      <c r="U130" s="117">
        <f>FOFITO!U9</f>
        <v>0</v>
      </c>
      <c r="V130" s="117">
        <f>FOFITO!V9</f>
        <v>1</v>
      </c>
      <c r="W130" s="117">
        <f>FOFITO!W9</f>
        <v>3</v>
      </c>
      <c r="X130" s="117">
        <f>FOFITO!X9</f>
        <v>0</v>
      </c>
      <c r="Y130" s="117">
        <f>FOFITO!Y9</f>
        <v>0</v>
      </c>
      <c r="Z130" s="117">
        <f>FOFITO!Z9</f>
        <v>0</v>
      </c>
      <c r="AA130" s="117">
        <f>FOFITO!AA9</f>
        <v>0</v>
      </c>
      <c r="AB130" s="117">
        <f>FOFITO!AB9</f>
        <v>0</v>
      </c>
      <c r="AC130" s="117">
        <f>FOFITO!AC9</f>
        <v>0</v>
      </c>
      <c r="AD130" s="117">
        <f>FOFITO!AD9</f>
        <v>0</v>
      </c>
      <c r="AE130" s="117">
        <f>FOFITO!AE9</f>
        <v>0</v>
      </c>
      <c r="AF130" s="117">
        <f>FOFITO!AF9</f>
        <v>0</v>
      </c>
      <c r="AG130" s="117">
        <f>FOFITO!AG9</f>
        <v>0</v>
      </c>
      <c r="AH130" s="117">
        <f>FOFITO!AH9</f>
        <v>0</v>
      </c>
      <c r="AI130" s="117">
        <f>FOFITO!AI9</f>
        <v>0</v>
      </c>
      <c r="AJ130" s="48"/>
      <c r="AK130" s="90"/>
      <c r="AL130" s="31"/>
      <c r="AM130" s="31"/>
      <c r="AN130" s="34"/>
      <c r="AO130" s="34"/>
      <c r="AP130" s="34"/>
      <c r="AQ130" s="34"/>
      <c r="AR130" s="35"/>
      <c r="AS130" s="31"/>
      <c r="AT130" s="31"/>
      <c r="AU130" s="31"/>
      <c r="AV130" s="31"/>
      <c r="AW130" s="31"/>
      <c r="AX130" s="31"/>
      <c r="AY130" s="31"/>
      <c r="AZ130" s="27">
        <f t="shared" si="169"/>
        <v>2</v>
      </c>
      <c r="BA130" s="28">
        <f t="shared" si="170"/>
        <v>0</v>
      </c>
      <c r="BB130" s="29">
        <f t="shared" si="171"/>
        <v>8</v>
      </c>
      <c r="BC130" s="29">
        <f t="shared" si="172"/>
        <v>8</v>
      </c>
      <c r="BD130" s="29">
        <f t="shared" si="173"/>
        <v>7</v>
      </c>
      <c r="BE130" s="29">
        <f t="shared" si="174"/>
        <v>15</v>
      </c>
      <c r="BF130" s="29">
        <f t="shared" si="175"/>
        <v>0</v>
      </c>
      <c r="BG130" s="29">
        <f t="shared" si="176"/>
        <v>15</v>
      </c>
      <c r="BH130" s="29">
        <f t="shared" si="177"/>
        <v>0</v>
      </c>
      <c r="BI130" s="29">
        <f t="shared" si="178"/>
        <v>0</v>
      </c>
      <c r="BJ130" s="29">
        <f t="shared" si="179"/>
        <v>0</v>
      </c>
      <c r="BK130" s="29">
        <f t="shared" si="180"/>
        <v>0</v>
      </c>
      <c r="BL130" s="29">
        <f t="shared" si="181"/>
        <v>0</v>
      </c>
      <c r="BM130" s="29">
        <f t="shared" si="182"/>
        <v>0</v>
      </c>
      <c r="BN130" s="29">
        <f t="shared" si="183"/>
        <v>0</v>
      </c>
      <c r="BO130" s="29">
        <f t="shared" si="184"/>
        <v>0</v>
      </c>
      <c r="BP130" s="29">
        <f t="shared" si="185"/>
        <v>0</v>
      </c>
      <c r="BQ130" s="29">
        <f t="shared" si="186"/>
        <v>0</v>
      </c>
      <c r="BR130" s="29">
        <f t="shared" si="187"/>
        <v>0</v>
      </c>
      <c r="BS130" s="29">
        <f t="shared" si="188"/>
        <v>0</v>
      </c>
      <c r="BT130" s="29">
        <f t="shared" si="189"/>
        <v>0</v>
      </c>
      <c r="BU130" s="30">
        <f t="shared" si="190"/>
        <v>0</v>
      </c>
      <c r="BV130" s="30">
        <f t="shared" si="191"/>
        <v>0</v>
      </c>
      <c r="BW130" s="22"/>
      <c r="BX130" s="28">
        <f t="shared" si="192"/>
        <v>1060</v>
      </c>
      <c r="BY130" s="29">
        <f t="shared" si="193"/>
        <v>0</v>
      </c>
      <c r="BZ130" s="29">
        <f t="shared" si="194"/>
        <v>0</v>
      </c>
      <c r="CA130" s="29">
        <f t="shared" si="195"/>
        <v>0</v>
      </c>
      <c r="CB130" s="29">
        <f t="shared" si="196"/>
        <v>0</v>
      </c>
      <c r="CC130" s="30">
        <f t="shared" si="106"/>
        <v>1060</v>
      </c>
      <c r="CD130" s="122">
        <f t="shared" si="103"/>
        <v>913.33333333333337</v>
      </c>
      <c r="CE130" s="22">
        <f t="shared" si="197"/>
        <v>3</v>
      </c>
      <c r="CF130" s="122">
        <f t="shared" si="104"/>
        <v>873.33333333333337</v>
      </c>
      <c r="CG130" s="22">
        <f t="shared" si="198"/>
        <v>4</v>
      </c>
      <c r="CH130" s="122">
        <f t="shared" si="105"/>
        <v>833.33333333333337</v>
      </c>
      <c r="CI130" s="22">
        <f t="shared" si="199"/>
        <v>5</v>
      </c>
      <c r="CJ130" s="22"/>
      <c r="CK130" s="22">
        <f t="shared" si="200"/>
        <v>1.8918774206214639</v>
      </c>
      <c r="CL130" s="22"/>
      <c r="CM130" s="22">
        <f t="shared" si="201"/>
        <v>0</v>
      </c>
      <c r="CN130" s="22">
        <f t="shared" si="202"/>
        <v>4.5197740112994351</v>
      </c>
      <c r="CO130" s="22">
        <f t="shared" si="203"/>
        <v>1.3011152416356877</v>
      </c>
      <c r="CP130" s="22">
        <f t="shared" si="204"/>
        <v>0</v>
      </c>
      <c r="CQ130" s="22">
        <f t="shared" si="205"/>
        <v>0</v>
      </c>
      <c r="CR130" s="22">
        <f t="shared" si="206"/>
        <v>0</v>
      </c>
      <c r="CS130" s="22">
        <f t="shared" si="207"/>
        <v>0</v>
      </c>
      <c r="CT130" s="22">
        <f t="shared" si="208"/>
        <v>0</v>
      </c>
      <c r="CU130" s="22">
        <f t="shared" si="209"/>
        <v>0</v>
      </c>
      <c r="CV130" s="22">
        <f t="shared" si="210"/>
        <v>0</v>
      </c>
      <c r="CW130" s="22" t="e">
        <f t="shared" si="211"/>
        <v>#DIV/0!</v>
      </c>
      <c r="CX130" s="22" t="e">
        <f t="shared" si="212"/>
        <v>#DIV/0!</v>
      </c>
      <c r="CY130" s="22">
        <f t="shared" si="213"/>
        <v>0</v>
      </c>
      <c r="CZ130" s="22">
        <f t="shared" si="214"/>
        <v>0</v>
      </c>
      <c r="DA130" s="22">
        <f t="shared" si="215"/>
        <v>0</v>
      </c>
      <c r="DB130" s="22">
        <f t="shared" si="216"/>
        <v>0</v>
      </c>
      <c r="DC130" s="22">
        <f t="shared" si="217"/>
        <v>0</v>
      </c>
      <c r="DD130" s="22"/>
      <c r="DE130" s="22">
        <f t="shared" si="218"/>
        <v>0</v>
      </c>
      <c r="DF130" s="22">
        <f t="shared" si="219"/>
        <v>1</v>
      </c>
      <c r="DG130" s="22">
        <f t="shared" si="220"/>
        <v>1</v>
      </c>
      <c r="DH130" s="22">
        <f t="shared" si="221"/>
        <v>0</v>
      </c>
      <c r="DI130" s="22">
        <f t="shared" si="222"/>
        <v>0</v>
      </c>
      <c r="DJ130" s="22">
        <f t="shared" si="223"/>
        <v>0</v>
      </c>
      <c r="DK130" s="22">
        <f t="shared" si="224"/>
        <v>0</v>
      </c>
      <c r="DL130" s="22">
        <f t="shared" si="225"/>
        <v>0</v>
      </c>
      <c r="DM130" s="22">
        <f t="shared" si="226"/>
        <v>0</v>
      </c>
      <c r="DN130" s="22">
        <f t="shared" si="227"/>
        <v>0</v>
      </c>
      <c r="DO130" s="22">
        <f t="shared" si="228"/>
        <v>0</v>
      </c>
      <c r="DP130" s="22">
        <f t="shared" si="229"/>
        <v>0</v>
      </c>
      <c r="DQ130" s="22">
        <f t="shared" si="230"/>
        <v>0</v>
      </c>
      <c r="DR130" s="22"/>
      <c r="DS130" s="22"/>
    </row>
    <row r="131" spans="1:123" ht="15.75" thickBot="1">
      <c r="A131" s="117" t="str">
        <f>FOFITO!A10</f>
        <v>FOFITO</v>
      </c>
      <c r="B131" s="117">
        <f>FOFITO!B10</f>
        <v>8</v>
      </c>
      <c r="C131" s="117" t="str">
        <f>FOFITO!C10</f>
        <v>Eliane Schochat</v>
      </c>
      <c r="D131" s="96" t="str">
        <f>FOFITO!D10</f>
        <v>P</v>
      </c>
      <c r="E131" s="117">
        <f>FOFITO!E10</f>
        <v>0</v>
      </c>
      <c r="F131" s="117">
        <f>FOFITO!F10</f>
        <v>5</v>
      </c>
      <c r="G131" s="117">
        <f>FOFITO!G10</f>
        <v>3</v>
      </c>
      <c r="H131" s="117">
        <f>FOFITO!H10</f>
        <v>0</v>
      </c>
      <c r="I131" s="117">
        <f>FOFITO!I10</f>
        <v>0</v>
      </c>
      <c r="J131" s="117">
        <f>FOFITO!J10</f>
        <v>0</v>
      </c>
      <c r="K131" s="117">
        <f>FOFITO!K10</f>
        <v>0</v>
      </c>
      <c r="L131" s="117">
        <f>FOFITO!L10</f>
        <v>0</v>
      </c>
      <c r="M131" s="117">
        <f>FOFITO!M10</f>
        <v>0</v>
      </c>
      <c r="N131" s="117">
        <f>FOFITO!N10</f>
        <v>0</v>
      </c>
      <c r="O131" s="117">
        <f>FOFITO!O10</f>
        <v>0</v>
      </c>
      <c r="P131" s="117">
        <f>FOFITO!P10</f>
        <v>0</v>
      </c>
      <c r="Q131" s="117">
        <f>FOFITO!Q10</f>
        <v>0</v>
      </c>
      <c r="R131" s="117">
        <f>FOFITO!R10</f>
        <v>0</v>
      </c>
      <c r="S131" s="117">
        <f>FOFITO!S10</f>
        <v>0</v>
      </c>
      <c r="T131" s="96" t="str">
        <f>FOFITO!T10</f>
        <v>P</v>
      </c>
      <c r="U131" s="117">
        <f>FOFITO!U10</f>
        <v>0</v>
      </c>
      <c r="V131" s="117">
        <f>FOFITO!V10</f>
        <v>0</v>
      </c>
      <c r="W131" s="117">
        <f>FOFITO!W10</f>
        <v>4</v>
      </c>
      <c r="X131" s="117">
        <f>FOFITO!X10</f>
        <v>0</v>
      </c>
      <c r="Y131" s="117">
        <f>FOFITO!Y10</f>
        <v>0</v>
      </c>
      <c r="Z131" s="117">
        <f>FOFITO!Z10</f>
        <v>0</v>
      </c>
      <c r="AA131" s="117">
        <f>FOFITO!AA10</f>
        <v>0</v>
      </c>
      <c r="AB131" s="117">
        <f>FOFITO!AB10</f>
        <v>0</v>
      </c>
      <c r="AC131" s="117">
        <f>FOFITO!AC10</f>
        <v>0</v>
      </c>
      <c r="AD131" s="117">
        <f>FOFITO!AD10</f>
        <v>0</v>
      </c>
      <c r="AE131" s="117">
        <f>FOFITO!AE10</f>
        <v>0</v>
      </c>
      <c r="AF131" s="117">
        <f>FOFITO!AF10</f>
        <v>0</v>
      </c>
      <c r="AG131" s="117">
        <f>FOFITO!AG10</f>
        <v>0</v>
      </c>
      <c r="AH131" s="117">
        <f>FOFITO!AH10</f>
        <v>0</v>
      </c>
      <c r="AI131" s="117">
        <f>FOFITO!AI10</f>
        <v>0</v>
      </c>
      <c r="AJ131" s="48"/>
      <c r="AK131" s="90"/>
      <c r="AL131" s="31"/>
      <c r="AM131" s="31"/>
      <c r="AN131" s="34"/>
      <c r="AO131" s="34"/>
      <c r="AP131" s="34"/>
      <c r="AQ131" s="34"/>
      <c r="AR131" s="35"/>
      <c r="AS131" s="31"/>
      <c r="AT131" s="31"/>
      <c r="AU131" s="31"/>
      <c r="AV131" s="31"/>
      <c r="AW131" s="31"/>
      <c r="AX131" s="31"/>
      <c r="AY131" s="31"/>
      <c r="AZ131" s="27">
        <f t="shared" si="169"/>
        <v>2</v>
      </c>
      <c r="BA131" s="28">
        <f t="shared" si="170"/>
        <v>0</v>
      </c>
      <c r="BB131" s="29">
        <f t="shared" si="171"/>
        <v>5</v>
      </c>
      <c r="BC131" s="29">
        <f t="shared" si="172"/>
        <v>5</v>
      </c>
      <c r="BD131" s="29">
        <f t="shared" si="173"/>
        <v>7</v>
      </c>
      <c r="BE131" s="29">
        <f t="shared" si="174"/>
        <v>12</v>
      </c>
      <c r="BF131" s="29">
        <f t="shared" si="175"/>
        <v>0</v>
      </c>
      <c r="BG131" s="29">
        <f t="shared" si="176"/>
        <v>12</v>
      </c>
      <c r="BH131" s="29">
        <f t="shared" si="177"/>
        <v>0</v>
      </c>
      <c r="BI131" s="29">
        <f t="shared" si="178"/>
        <v>0</v>
      </c>
      <c r="BJ131" s="29">
        <f t="shared" si="179"/>
        <v>0</v>
      </c>
      <c r="BK131" s="29">
        <f t="shared" si="180"/>
        <v>0</v>
      </c>
      <c r="BL131" s="29">
        <f t="shared" si="181"/>
        <v>0</v>
      </c>
      <c r="BM131" s="29">
        <f t="shared" si="182"/>
        <v>0</v>
      </c>
      <c r="BN131" s="29">
        <f t="shared" si="183"/>
        <v>0</v>
      </c>
      <c r="BO131" s="29">
        <f t="shared" si="184"/>
        <v>0</v>
      </c>
      <c r="BP131" s="29">
        <f t="shared" si="185"/>
        <v>0</v>
      </c>
      <c r="BQ131" s="29">
        <f t="shared" si="186"/>
        <v>0</v>
      </c>
      <c r="BR131" s="29">
        <f t="shared" si="187"/>
        <v>0</v>
      </c>
      <c r="BS131" s="29">
        <f t="shared" si="188"/>
        <v>0</v>
      </c>
      <c r="BT131" s="29">
        <f t="shared" si="189"/>
        <v>0</v>
      </c>
      <c r="BU131" s="30">
        <f t="shared" si="190"/>
        <v>0</v>
      </c>
      <c r="BV131" s="30">
        <f t="shared" si="191"/>
        <v>0</v>
      </c>
      <c r="BW131" s="22"/>
      <c r="BX131" s="28">
        <f t="shared" si="192"/>
        <v>820</v>
      </c>
      <c r="BY131" s="29">
        <f t="shared" si="193"/>
        <v>0</v>
      </c>
      <c r="BZ131" s="29">
        <f t="shared" si="194"/>
        <v>0</v>
      </c>
      <c r="CA131" s="29">
        <f t="shared" si="195"/>
        <v>0</v>
      </c>
      <c r="CB131" s="29">
        <f t="shared" si="196"/>
        <v>0</v>
      </c>
      <c r="CC131" s="30">
        <f t="shared" si="106"/>
        <v>820</v>
      </c>
      <c r="CD131" s="122">
        <f t="shared" si="103"/>
        <v>673.33333333333337</v>
      </c>
      <c r="CE131" s="22">
        <f t="shared" si="197"/>
        <v>3</v>
      </c>
      <c r="CF131" s="122">
        <f t="shared" si="104"/>
        <v>633.33333333333337</v>
      </c>
      <c r="CG131" s="22">
        <f t="shared" si="198"/>
        <v>4</v>
      </c>
      <c r="CH131" s="122">
        <f t="shared" si="105"/>
        <v>593.33333333333337</v>
      </c>
      <c r="CI131" s="22">
        <f t="shared" si="199"/>
        <v>5</v>
      </c>
      <c r="CJ131" s="22"/>
      <c r="CK131" s="22">
        <f t="shared" si="200"/>
        <v>1.4635278159524532</v>
      </c>
      <c r="CL131" s="22"/>
      <c r="CM131" s="22">
        <f t="shared" si="201"/>
        <v>0</v>
      </c>
      <c r="CN131" s="22">
        <f t="shared" si="202"/>
        <v>2.8248587570621471</v>
      </c>
      <c r="CO131" s="22">
        <f t="shared" si="203"/>
        <v>1.3011152416356877</v>
      </c>
      <c r="CP131" s="22">
        <f t="shared" si="204"/>
        <v>0</v>
      </c>
      <c r="CQ131" s="22">
        <f t="shared" si="205"/>
        <v>0</v>
      </c>
      <c r="CR131" s="22">
        <f t="shared" si="206"/>
        <v>0</v>
      </c>
      <c r="CS131" s="22">
        <f t="shared" si="207"/>
        <v>0</v>
      </c>
      <c r="CT131" s="22">
        <f t="shared" si="208"/>
        <v>0</v>
      </c>
      <c r="CU131" s="22">
        <f t="shared" si="209"/>
        <v>0</v>
      </c>
      <c r="CV131" s="22">
        <f t="shared" si="210"/>
        <v>0</v>
      </c>
      <c r="CW131" s="22" t="e">
        <f t="shared" si="211"/>
        <v>#DIV/0!</v>
      </c>
      <c r="CX131" s="22" t="e">
        <f t="shared" si="212"/>
        <v>#DIV/0!</v>
      </c>
      <c r="CY131" s="22">
        <f t="shared" si="213"/>
        <v>0</v>
      </c>
      <c r="CZ131" s="22">
        <f t="shared" si="214"/>
        <v>0</v>
      </c>
      <c r="DA131" s="22">
        <f t="shared" si="215"/>
        <v>0</v>
      </c>
      <c r="DB131" s="22">
        <f t="shared" si="216"/>
        <v>0</v>
      </c>
      <c r="DC131" s="22">
        <f t="shared" si="217"/>
        <v>0</v>
      </c>
      <c r="DD131" s="22"/>
      <c r="DE131" s="22">
        <f t="shared" si="218"/>
        <v>0</v>
      </c>
      <c r="DF131" s="22">
        <f t="shared" si="219"/>
        <v>1</v>
      </c>
      <c r="DG131" s="22">
        <f t="shared" si="220"/>
        <v>1</v>
      </c>
      <c r="DH131" s="22">
        <f t="shared" si="221"/>
        <v>0</v>
      </c>
      <c r="DI131" s="22">
        <f t="shared" si="222"/>
        <v>0</v>
      </c>
      <c r="DJ131" s="22">
        <f t="shared" si="223"/>
        <v>0</v>
      </c>
      <c r="DK131" s="22">
        <f t="shared" si="224"/>
        <v>0</v>
      </c>
      <c r="DL131" s="22">
        <f t="shared" si="225"/>
        <v>0</v>
      </c>
      <c r="DM131" s="22">
        <f t="shared" si="226"/>
        <v>0</v>
      </c>
      <c r="DN131" s="22">
        <f t="shared" si="227"/>
        <v>0</v>
      </c>
      <c r="DO131" s="22">
        <f t="shared" si="228"/>
        <v>0</v>
      </c>
      <c r="DP131" s="22">
        <f t="shared" si="229"/>
        <v>0</v>
      </c>
      <c r="DQ131" s="22">
        <f t="shared" si="230"/>
        <v>0</v>
      </c>
      <c r="DR131" s="22"/>
      <c r="DS131" s="22"/>
    </row>
    <row r="132" spans="1:123" ht="15.75" thickBot="1">
      <c r="A132" s="117" t="str">
        <f>FOFITO!A11</f>
        <v>FOFITO</v>
      </c>
      <c r="B132" s="117">
        <f>FOFITO!B11</f>
        <v>9</v>
      </c>
      <c r="C132" s="117" t="str">
        <f>FOFITO!C11</f>
        <v>Fatima Caromano</v>
      </c>
      <c r="D132" s="96" t="str">
        <f>FOFITO!D11</f>
        <v>P</v>
      </c>
      <c r="E132" s="117">
        <f>FOFITO!E11</f>
        <v>0</v>
      </c>
      <c r="F132" s="117">
        <f>FOFITO!F11</f>
        <v>1</v>
      </c>
      <c r="G132" s="117">
        <f>FOFITO!G11</f>
        <v>0</v>
      </c>
      <c r="H132" s="117">
        <f>FOFITO!H11</f>
        <v>2</v>
      </c>
      <c r="I132" s="117">
        <f>FOFITO!I11</f>
        <v>0</v>
      </c>
      <c r="J132" s="117">
        <f>FOFITO!J11</f>
        <v>1</v>
      </c>
      <c r="K132" s="117">
        <f>FOFITO!K11</f>
        <v>0</v>
      </c>
      <c r="L132" s="117">
        <f>FOFITO!L11</f>
        <v>0</v>
      </c>
      <c r="M132" s="117">
        <f>FOFITO!M11</f>
        <v>0</v>
      </c>
      <c r="N132" s="117">
        <f>FOFITO!N11</f>
        <v>0</v>
      </c>
      <c r="O132" s="117">
        <f>FOFITO!O11</f>
        <v>0</v>
      </c>
      <c r="P132" s="117">
        <f>FOFITO!P11</f>
        <v>0</v>
      </c>
      <c r="Q132" s="117">
        <f>FOFITO!Q11</f>
        <v>0</v>
      </c>
      <c r="R132" s="117">
        <f>FOFITO!R11</f>
        <v>0</v>
      </c>
      <c r="S132" s="117">
        <f>FOFITO!S11</f>
        <v>0</v>
      </c>
      <c r="T132" s="96" t="str">
        <f>FOFITO!T11</f>
        <v>P</v>
      </c>
      <c r="U132" s="117">
        <f>FOFITO!U11</f>
        <v>1</v>
      </c>
      <c r="V132" s="117">
        <f>FOFITO!V11</f>
        <v>0</v>
      </c>
      <c r="W132" s="117">
        <f>FOFITO!W11</f>
        <v>1</v>
      </c>
      <c r="X132" s="117">
        <f>FOFITO!X11</f>
        <v>0</v>
      </c>
      <c r="Y132" s="117">
        <f>FOFITO!Y11</f>
        <v>0</v>
      </c>
      <c r="Z132" s="117">
        <f>FOFITO!Z11</f>
        <v>0</v>
      </c>
      <c r="AA132" s="117">
        <f>FOFITO!AA11</f>
        <v>0</v>
      </c>
      <c r="AB132" s="117">
        <f>FOFITO!AB11</f>
        <v>0</v>
      </c>
      <c r="AC132" s="117">
        <f>FOFITO!AC11</f>
        <v>0</v>
      </c>
      <c r="AD132" s="117">
        <f>FOFITO!AD11</f>
        <v>0</v>
      </c>
      <c r="AE132" s="117">
        <f>FOFITO!AE11</f>
        <v>0</v>
      </c>
      <c r="AF132" s="117">
        <f>FOFITO!AF11</f>
        <v>0</v>
      </c>
      <c r="AG132" s="117">
        <f>FOFITO!AG11</f>
        <v>0</v>
      </c>
      <c r="AH132" s="117">
        <f>FOFITO!AH11</f>
        <v>0</v>
      </c>
      <c r="AI132" s="117">
        <f>FOFITO!AI11</f>
        <v>0</v>
      </c>
      <c r="AJ132" s="48"/>
      <c r="AK132" s="90"/>
      <c r="AL132" s="31"/>
      <c r="AM132" s="31"/>
      <c r="AN132" s="34"/>
      <c r="AO132" s="34"/>
      <c r="AP132" s="34"/>
      <c r="AQ132" s="34"/>
      <c r="AR132" s="35"/>
      <c r="AS132" s="31"/>
      <c r="AT132" s="31"/>
      <c r="AU132" s="31"/>
      <c r="AV132" s="31"/>
      <c r="AW132" s="31"/>
      <c r="AX132" s="31"/>
      <c r="AY132" s="31"/>
      <c r="AZ132" s="27">
        <f t="shared" si="169"/>
        <v>2</v>
      </c>
      <c r="BA132" s="28">
        <f t="shared" si="170"/>
        <v>1</v>
      </c>
      <c r="BB132" s="29">
        <f t="shared" si="171"/>
        <v>1</v>
      </c>
      <c r="BC132" s="29">
        <f t="shared" si="172"/>
        <v>2</v>
      </c>
      <c r="BD132" s="29">
        <f t="shared" si="173"/>
        <v>1</v>
      </c>
      <c r="BE132" s="29">
        <f t="shared" si="174"/>
        <v>3</v>
      </c>
      <c r="BF132" s="29">
        <f t="shared" si="175"/>
        <v>2</v>
      </c>
      <c r="BG132" s="29">
        <f t="shared" si="176"/>
        <v>5</v>
      </c>
      <c r="BH132" s="29">
        <f t="shared" si="177"/>
        <v>0</v>
      </c>
      <c r="BI132" s="29">
        <f t="shared" si="178"/>
        <v>1</v>
      </c>
      <c r="BJ132" s="29">
        <f t="shared" si="179"/>
        <v>0</v>
      </c>
      <c r="BK132" s="29">
        <f t="shared" si="180"/>
        <v>0</v>
      </c>
      <c r="BL132" s="29">
        <f t="shared" si="181"/>
        <v>0</v>
      </c>
      <c r="BM132" s="29">
        <f t="shared" si="182"/>
        <v>0</v>
      </c>
      <c r="BN132" s="29">
        <f t="shared" si="183"/>
        <v>0</v>
      </c>
      <c r="BO132" s="29">
        <f t="shared" si="184"/>
        <v>0</v>
      </c>
      <c r="BP132" s="29">
        <f t="shared" si="185"/>
        <v>0</v>
      </c>
      <c r="BQ132" s="29">
        <f t="shared" si="186"/>
        <v>0</v>
      </c>
      <c r="BR132" s="29">
        <f t="shared" si="187"/>
        <v>0</v>
      </c>
      <c r="BS132" s="29">
        <f t="shared" si="188"/>
        <v>0</v>
      </c>
      <c r="BT132" s="29">
        <f t="shared" si="189"/>
        <v>0</v>
      </c>
      <c r="BU132" s="30">
        <f t="shared" si="190"/>
        <v>0</v>
      </c>
      <c r="BV132" s="30">
        <f t="shared" si="191"/>
        <v>0</v>
      </c>
      <c r="BW132" s="22"/>
      <c r="BX132" s="28">
        <f t="shared" si="192"/>
        <v>320</v>
      </c>
      <c r="BY132" s="29">
        <f t="shared" si="193"/>
        <v>10</v>
      </c>
      <c r="BZ132" s="29">
        <f t="shared" si="194"/>
        <v>0</v>
      </c>
      <c r="CA132" s="29">
        <f t="shared" si="195"/>
        <v>0</v>
      </c>
      <c r="CB132" s="29">
        <f t="shared" si="196"/>
        <v>0</v>
      </c>
      <c r="CC132" s="30">
        <f t="shared" ref="CC132:CC145" si="231">IF(AZ132&gt;0,SUM(BX132:CB132),"")</f>
        <v>330</v>
      </c>
      <c r="CD132" s="122">
        <f t="shared" si="103"/>
        <v>183.33333333333334</v>
      </c>
      <c r="CE132" s="22">
        <f t="shared" si="197"/>
        <v>3</v>
      </c>
      <c r="CF132" s="122">
        <f t="shared" si="104"/>
        <v>143.33333333333334</v>
      </c>
      <c r="CG132" s="22">
        <f t="shared" si="198"/>
        <v>4</v>
      </c>
      <c r="CH132" s="122">
        <f t="shared" si="105"/>
        <v>103.33333333333334</v>
      </c>
      <c r="CI132" s="22">
        <f t="shared" si="199"/>
        <v>5</v>
      </c>
      <c r="CJ132" s="22"/>
      <c r="CK132" s="22">
        <f t="shared" si="200"/>
        <v>0.58898070641988964</v>
      </c>
      <c r="CL132" s="22"/>
      <c r="CM132" s="22">
        <f t="shared" si="201"/>
        <v>4.7619047619047619</v>
      </c>
      <c r="CN132" s="22">
        <f t="shared" si="202"/>
        <v>0.56497175141242939</v>
      </c>
      <c r="CO132" s="22">
        <f t="shared" si="203"/>
        <v>0.18587360594795541</v>
      </c>
      <c r="CP132" s="22">
        <f t="shared" si="204"/>
        <v>3.0769230769230766</v>
      </c>
      <c r="CQ132" s="22">
        <f t="shared" si="205"/>
        <v>0</v>
      </c>
      <c r="CR132" s="22">
        <f t="shared" si="206"/>
        <v>5.8823529411764701</v>
      </c>
      <c r="CS132" s="22">
        <f t="shared" si="207"/>
        <v>0</v>
      </c>
      <c r="CT132" s="22">
        <f t="shared" si="208"/>
        <v>0</v>
      </c>
      <c r="CU132" s="22">
        <f t="shared" si="209"/>
        <v>0</v>
      </c>
      <c r="CV132" s="22">
        <f t="shared" si="210"/>
        <v>0</v>
      </c>
      <c r="CW132" s="22" t="e">
        <f t="shared" si="211"/>
        <v>#DIV/0!</v>
      </c>
      <c r="CX132" s="22" t="e">
        <f t="shared" si="212"/>
        <v>#DIV/0!</v>
      </c>
      <c r="CY132" s="22">
        <f t="shared" si="213"/>
        <v>0</v>
      </c>
      <c r="CZ132" s="22">
        <f t="shared" si="214"/>
        <v>0</v>
      </c>
      <c r="DA132" s="22">
        <f t="shared" si="215"/>
        <v>0</v>
      </c>
      <c r="DB132" s="22">
        <f t="shared" si="216"/>
        <v>0</v>
      </c>
      <c r="DC132" s="22">
        <f t="shared" si="217"/>
        <v>0</v>
      </c>
      <c r="DD132" s="22"/>
      <c r="DE132" s="22">
        <f t="shared" si="218"/>
        <v>1</v>
      </c>
      <c r="DF132" s="22">
        <f t="shared" si="219"/>
        <v>1</v>
      </c>
      <c r="DG132" s="22">
        <f t="shared" si="220"/>
        <v>1</v>
      </c>
      <c r="DH132" s="22">
        <f t="shared" si="221"/>
        <v>1</v>
      </c>
      <c r="DI132" s="22">
        <f t="shared" si="222"/>
        <v>0</v>
      </c>
      <c r="DJ132" s="22">
        <f t="shared" si="223"/>
        <v>1</v>
      </c>
      <c r="DK132" s="22">
        <f t="shared" si="224"/>
        <v>0</v>
      </c>
      <c r="DL132" s="22">
        <f t="shared" si="225"/>
        <v>0</v>
      </c>
      <c r="DM132" s="22">
        <f t="shared" si="226"/>
        <v>0</v>
      </c>
      <c r="DN132" s="22">
        <f t="shared" si="227"/>
        <v>0</v>
      </c>
      <c r="DO132" s="22">
        <f t="shared" si="228"/>
        <v>0</v>
      </c>
      <c r="DP132" s="22">
        <f t="shared" si="229"/>
        <v>0</v>
      </c>
      <c r="DQ132" s="22">
        <f t="shared" si="230"/>
        <v>0</v>
      </c>
      <c r="DR132" s="22"/>
      <c r="DS132" s="22"/>
    </row>
    <row r="133" spans="1:123" ht="15.75" thickBot="1">
      <c r="A133" s="117" t="str">
        <f>FOFITO!A12</f>
        <v>FOFITO</v>
      </c>
      <c r="B133" s="117">
        <f>FOFITO!B12</f>
        <v>10</v>
      </c>
      <c r="C133" s="117" t="str">
        <f>FOFITO!C12</f>
        <v>Fernanda Dreux Miranda Fernandes</v>
      </c>
      <c r="D133" s="96" t="str">
        <f>FOFITO!D12</f>
        <v>P</v>
      </c>
      <c r="E133" s="117">
        <f>FOFITO!E12</f>
        <v>0</v>
      </c>
      <c r="F133" s="117">
        <f>FOFITO!F12</f>
        <v>4</v>
      </c>
      <c r="G133" s="117">
        <f>FOFITO!G12</f>
        <v>3</v>
      </c>
      <c r="H133" s="117">
        <f>FOFITO!H12</f>
        <v>0</v>
      </c>
      <c r="I133" s="117">
        <f>FOFITO!I12</f>
        <v>0</v>
      </c>
      <c r="J133" s="117">
        <f>FOFITO!J12</f>
        <v>1</v>
      </c>
      <c r="K133" s="117">
        <f>FOFITO!K12</f>
        <v>0</v>
      </c>
      <c r="L133" s="117">
        <f>FOFITO!L12</f>
        <v>0</v>
      </c>
      <c r="M133" s="117">
        <f>FOFITO!M12</f>
        <v>0</v>
      </c>
      <c r="N133" s="117">
        <f>FOFITO!N12</f>
        <v>0</v>
      </c>
      <c r="O133" s="117">
        <f>FOFITO!O12</f>
        <v>0</v>
      </c>
      <c r="P133" s="117">
        <f>FOFITO!P12</f>
        <v>0</v>
      </c>
      <c r="Q133" s="117">
        <f>FOFITO!Q12</f>
        <v>0</v>
      </c>
      <c r="R133" s="117">
        <f>FOFITO!R12</f>
        <v>0</v>
      </c>
      <c r="S133" s="117">
        <f>FOFITO!S12</f>
        <v>0</v>
      </c>
      <c r="T133" s="96" t="str">
        <f>FOFITO!T12</f>
        <v>P</v>
      </c>
      <c r="U133" s="117">
        <f>FOFITO!U12</f>
        <v>0</v>
      </c>
      <c r="V133" s="117">
        <f>FOFITO!V12</f>
        <v>1</v>
      </c>
      <c r="W133" s="117">
        <f>FOFITO!W12</f>
        <v>5</v>
      </c>
      <c r="X133" s="117">
        <f>FOFITO!X12</f>
        <v>0</v>
      </c>
      <c r="Y133" s="117">
        <f>FOFITO!Y12</f>
        <v>0</v>
      </c>
      <c r="Z133" s="117">
        <f>FOFITO!Z12</f>
        <v>0</v>
      </c>
      <c r="AA133" s="117">
        <f>FOFITO!AA12</f>
        <v>0</v>
      </c>
      <c r="AB133" s="117">
        <f>FOFITO!AB12</f>
        <v>0</v>
      </c>
      <c r="AC133" s="117">
        <f>FOFITO!AC12</f>
        <v>0</v>
      </c>
      <c r="AD133" s="117">
        <f>FOFITO!AD12</f>
        <v>0</v>
      </c>
      <c r="AE133" s="117">
        <f>FOFITO!AE12</f>
        <v>0</v>
      </c>
      <c r="AF133" s="117">
        <f>FOFITO!AF12</f>
        <v>0</v>
      </c>
      <c r="AG133" s="117">
        <f>FOFITO!AG12</f>
        <v>0</v>
      </c>
      <c r="AH133" s="117">
        <f>FOFITO!AH12</f>
        <v>0</v>
      </c>
      <c r="AI133" s="117">
        <f>FOFITO!AI12</f>
        <v>0</v>
      </c>
      <c r="AJ133" s="48"/>
      <c r="AK133" s="90"/>
      <c r="AL133" s="31"/>
      <c r="AM133" s="31"/>
      <c r="AN133" s="34"/>
      <c r="AO133" s="34"/>
      <c r="AP133" s="34"/>
      <c r="AQ133" s="34"/>
      <c r="AR133" s="35"/>
      <c r="AS133" s="31"/>
      <c r="AT133" s="31"/>
      <c r="AU133" s="31"/>
      <c r="AV133" s="31"/>
      <c r="AW133" s="31"/>
      <c r="AX133" s="31"/>
      <c r="AY133" s="31"/>
      <c r="AZ133" s="27">
        <f t="shared" si="169"/>
        <v>2</v>
      </c>
      <c r="BA133" s="28">
        <f t="shared" si="170"/>
        <v>0</v>
      </c>
      <c r="BB133" s="29">
        <f t="shared" si="171"/>
        <v>5</v>
      </c>
      <c r="BC133" s="29">
        <f t="shared" si="172"/>
        <v>5</v>
      </c>
      <c r="BD133" s="29">
        <f t="shared" si="173"/>
        <v>8</v>
      </c>
      <c r="BE133" s="29">
        <f t="shared" si="174"/>
        <v>13</v>
      </c>
      <c r="BF133" s="29">
        <f t="shared" si="175"/>
        <v>0</v>
      </c>
      <c r="BG133" s="29">
        <f t="shared" si="176"/>
        <v>13</v>
      </c>
      <c r="BH133" s="29">
        <f t="shared" si="177"/>
        <v>0</v>
      </c>
      <c r="BI133" s="29">
        <f t="shared" si="178"/>
        <v>1</v>
      </c>
      <c r="BJ133" s="29">
        <f t="shared" si="179"/>
        <v>0</v>
      </c>
      <c r="BK133" s="29">
        <f t="shared" si="180"/>
        <v>0</v>
      </c>
      <c r="BL133" s="29">
        <f t="shared" si="181"/>
        <v>0</v>
      </c>
      <c r="BM133" s="29">
        <f t="shared" si="182"/>
        <v>0</v>
      </c>
      <c r="BN133" s="29">
        <f t="shared" si="183"/>
        <v>0</v>
      </c>
      <c r="BO133" s="29">
        <f t="shared" si="184"/>
        <v>0</v>
      </c>
      <c r="BP133" s="29">
        <f t="shared" si="185"/>
        <v>0</v>
      </c>
      <c r="BQ133" s="29">
        <f t="shared" si="186"/>
        <v>0</v>
      </c>
      <c r="BR133" s="29">
        <f t="shared" si="187"/>
        <v>0</v>
      </c>
      <c r="BS133" s="29">
        <f t="shared" si="188"/>
        <v>0</v>
      </c>
      <c r="BT133" s="29">
        <f t="shared" si="189"/>
        <v>0</v>
      </c>
      <c r="BU133" s="30">
        <f t="shared" si="190"/>
        <v>0</v>
      </c>
      <c r="BV133" s="30">
        <f t="shared" si="191"/>
        <v>0</v>
      </c>
      <c r="BW133" s="22"/>
      <c r="BX133" s="28">
        <f t="shared" si="192"/>
        <v>880</v>
      </c>
      <c r="BY133" s="29">
        <f t="shared" si="193"/>
        <v>10</v>
      </c>
      <c r="BZ133" s="29">
        <f t="shared" si="194"/>
        <v>0</v>
      </c>
      <c r="CA133" s="29">
        <f t="shared" si="195"/>
        <v>0</v>
      </c>
      <c r="CB133" s="29">
        <f t="shared" si="196"/>
        <v>0</v>
      </c>
      <c r="CC133" s="30">
        <f t="shared" si="231"/>
        <v>890</v>
      </c>
      <c r="CD133" s="122">
        <f t="shared" si="103"/>
        <v>743.33333333333337</v>
      </c>
      <c r="CE133" s="22">
        <f t="shared" si="197"/>
        <v>3</v>
      </c>
      <c r="CF133" s="122">
        <f t="shared" si="104"/>
        <v>703.33333333333337</v>
      </c>
      <c r="CG133" s="22">
        <f t="shared" si="198"/>
        <v>4</v>
      </c>
      <c r="CH133" s="122">
        <f t="shared" si="105"/>
        <v>663.33333333333337</v>
      </c>
      <c r="CI133" s="22">
        <f t="shared" si="199"/>
        <v>5</v>
      </c>
      <c r="CJ133" s="22"/>
      <c r="CK133" s="22">
        <f t="shared" si="200"/>
        <v>1.5884631173142478</v>
      </c>
      <c r="CL133" s="22"/>
      <c r="CM133" s="22">
        <f t="shared" si="201"/>
        <v>0</v>
      </c>
      <c r="CN133" s="22">
        <f t="shared" si="202"/>
        <v>2.8248587570621471</v>
      </c>
      <c r="CO133" s="22">
        <f t="shared" si="203"/>
        <v>1.4869888475836432</v>
      </c>
      <c r="CP133" s="22">
        <f t="shared" si="204"/>
        <v>0</v>
      </c>
      <c r="CQ133" s="22">
        <f t="shared" si="205"/>
        <v>0</v>
      </c>
      <c r="CR133" s="22">
        <f t="shared" si="206"/>
        <v>5.8823529411764701</v>
      </c>
      <c r="CS133" s="22">
        <f t="shared" si="207"/>
        <v>0</v>
      </c>
      <c r="CT133" s="22">
        <f t="shared" si="208"/>
        <v>0</v>
      </c>
      <c r="CU133" s="22">
        <f t="shared" si="209"/>
        <v>0</v>
      </c>
      <c r="CV133" s="22">
        <f t="shared" si="210"/>
        <v>0</v>
      </c>
      <c r="CW133" s="22" t="e">
        <f t="shared" si="211"/>
        <v>#DIV/0!</v>
      </c>
      <c r="CX133" s="22" t="e">
        <f t="shared" si="212"/>
        <v>#DIV/0!</v>
      </c>
      <c r="CY133" s="22">
        <f t="shared" si="213"/>
        <v>0</v>
      </c>
      <c r="CZ133" s="22">
        <f t="shared" si="214"/>
        <v>0</v>
      </c>
      <c r="DA133" s="22">
        <f t="shared" si="215"/>
        <v>0</v>
      </c>
      <c r="DB133" s="22">
        <f t="shared" si="216"/>
        <v>0</v>
      </c>
      <c r="DC133" s="22">
        <f t="shared" si="217"/>
        <v>0</v>
      </c>
      <c r="DD133" s="22"/>
      <c r="DE133" s="22">
        <f t="shared" si="218"/>
        <v>0</v>
      </c>
      <c r="DF133" s="22">
        <f t="shared" si="219"/>
        <v>1</v>
      </c>
      <c r="DG133" s="22">
        <f t="shared" si="220"/>
        <v>1</v>
      </c>
      <c r="DH133" s="22">
        <f t="shared" si="221"/>
        <v>0</v>
      </c>
      <c r="DI133" s="22">
        <f t="shared" si="222"/>
        <v>0</v>
      </c>
      <c r="DJ133" s="22">
        <f t="shared" si="223"/>
        <v>1</v>
      </c>
      <c r="DK133" s="22">
        <f t="shared" si="224"/>
        <v>0</v>
      </c>
      <c r="DL133" s="22">
        <f t="shared" si="225"/>
        <v>0</v>
      </c>
      <c r="DM133" s="22">
        <f t="shared" si="226"/>
        <v>0</v>
      </c>
      <c r="DN133" s="22">
        <f t="shared" si="227"/>
        <v>0</v>
      </c>
      <c r="DO133" s="22">
        <f t="shared" si="228"/>
        <v>0</v>
      </c>
      <c r="DP133" s="22">
        <f t="shared" si="229"/>
        <v>0</v>
      </c>
      <c r="DQ133" s="22">
        <f t="shared" si="230"/>
        <v>0</v>
      </c>
      <c r="DR133" s="22"/>
      <c r="DS133" s="22"/>
    </row>
    <row r="134" spans="1:123" ht="15.75" thickBot="1">
      <c r="A134" s="117" t="str">
        <f>FOFITO!A13</f>
        <v>FOFITO</v>
      </c>
      <c r="B134" s="117">
        <f>FOFITO!B13</f>
        <v>11</v>
      </c>
      <c r="C134" s="117" t="str">
        <f>FOFITO!C13</f>
        <v>Haydée Fiszbein Wertzner</v>
      </c>
      <c r="D134" s="96" t="str">
        <f>FOFITO!D13</f>
        <v>P</v>
      </c>
      <c r="E134" s="117">
        <f>FOFITO!E13</f>
        <v>0</v>
      </c>
      <c r="F134" s="117">
        <f>FOFITO!F13</f>
        <v>3</v>
      </c>
      <c r="G134" s="117">
        <f>FOFITO!G13</f>
        <v>1</v>
      </c>
      <c r="H134" s="117">
        <f>FOFITO!H13</f>
        <v>0</v>
      </c>
      <c r="I134" s="117">
        <f>FOFITO!I13</f>
        <v>0</v>
      </c>
      <c r="J134" s="117">
        <f>FOFITO!J13</f>
        <v>0</v>
      </c>
      <c r="K134" s="117">
        <f>FOFITO!K13</f>
        <v>0</v>
      </c>
      <c r="L134" s="117">
        <f>FOFITO!L13</f>
        <v>0</v>
      </c>
      <c r="M134" s="117">
        <f>FOFITO!M13</f>
        <v>0</v>
      </c>
      <c r="N134" s="117">
        <f>FOFITO!N13</f>
        <v>0</v>
      </c>
      <c r="O134" s="117">
        <f>FOFITO!O13</f>
        <v>0</v>
      </c>
      <c r="P134" s="117">
        <f>FOFITO!P13</f>
        <v>0</v>
      </c>
      <c r="Q134" s="117">
        <f>FOFITO!Q13</f>
        <v>0</v>
      </c>
      <c r="R134" s="117">
        <f>FOFITO!R13</f>
        <v>0</v>
      </c>
      <c r="S134" s="117">
        <f>FOFITO!S13</f>
        <v>0</v>
      </c>
      <c r="T134" s="96" t="str">
        <f>FOFITO!T13</f>
        <v>P</v>
      </c>
      <c r="U134" s="117">
        <f>FOFITO!U13</f>
        <v>0</v>
      </c>
      <c r="V134" s="117">
        <f>FOFITO!V13</f>
        <v>1</v>
      </c>
      <c r="W134" s="117">
        <f>FOFITO!W13</f>
        <v>1</v>
      </c>
      <c r="X134" s="117">
        <f>FOFITO!X13</f>
        <v>0</v>
      </c>
      <c r="Y134" s="117">
        <f>FOFITO!Y13</f>
        <v>0</v>
      </c>
      <c r="Z134" s="117">
        <f>FOFITO!Z13</f>
        <v>0</v>
      </c>
      <c r="AA134" s="117">
        <f>FOFITO!AA13</f>
        <v>0</v>
      </c>
      <c r="AB134" s="117">
        <f>FOFITO!AB13</f>
        <v>0</v>
      </c>
      <c r="AC134" s="117">
        <f>FOFITO!AC13</f>
        <v>0</v>
      </c>
      <c r="AD134" s="117">
        <f>FOFITO!AD13</f>
        <v>0</v>
      </c>
      <c r="AE134" s="117">
        <f>FOFITO!AE13</f>
        <v>0</v>
      </c>
      <c r="AF134" s="117">
        <f>FOFITO!AF13</f>
        <v>0</v>
      </c>
      <c r="AG134" s="117">
        <f>FOFITO!AG13</f>
        <v>0</v>
      </c>
      <c r="AH134" s="117">
        <f>FOFITO!AH13</f>
        <v>0</v>
      </c>
      <c r="AI134" s="117">
        <f>FOFITO!AI13</f>
        <v>0</v>
      </c>
      <c r="AJ134" s="48"/>
      <c r="AK134" s="90"/>
      <c r="AL134" s="31"/>
      <c r="AM134" s="31"/>
      <c r="AN134" s="34"/>
      <c r="AO134" s="34"/>
      <c r="AP134" s="34"/>
      <c r="AQ134" s="34"/>
      <c r="AR134" s="35"/>
      <c r="AS134" s="31"/>
      <c r="AT134" s="31"/>
      <c r="AU134" s="31"/>
      <c r="AV134" s="31"/>
      <c r="AW134" s="31"/>
      <c r="AX134" s="31"/>
      <c r="AY134" s="31"/>
      <c r="AZ134" s="27">
        <f t="shared" si="169"/>
        <v>2</v>
      </c>
      <c r="BA134" s="28">
        <f t="shared" si="170"/>
        <v>0</v>
      </c>
      <c r="BB134" s="29">
        <f t="shared" si="171"/>
        <v>4</v>
      </c>
      <c r="BC134" s="29">
        <f t="shared" si="172"/>
        <v>4</v>
      </c>
      <c r="BD134" s="29">
        <f t="shared" si="173"/>
        <v>2</v>
      </c>
      <c r="BE134" s="29">
        <f t="shared" si="174"/>
        <v>6</v>
      </c>
      <c r="BF134" s="29">
        <f t="shared" si="175"/>
        <v>0</v>
      </c>
      <c r="BG134" s="29">
        <f t="shared" si="176"/>
        <v>6</v>
      </c>
      <c r="BH134" s="29">
        <f t="shared" si="177"/>
        <v>0</v>
      </c>
      <c r="BI134" s="29">
        <f t="shared" si="178"/>
        <v>0</v>
      </c>
      <c r="BJ134" s="29">
        <f t="shared" si="179"/>
        <v>0</v>
      </c>
      <c r="BK134" s="29">
        <f t="shared" si="180"/>
        <v>0</v>
      </c>
      <c r="BL134" s="29">
        <f t="shared" si="181"/>
        <v>0</v>
      </c>
      <c r="BM134" s="29">
        <f t="shared" si="182"/>
        <v>0</v>
      </c>
      <c r="BN134" s="29">
        <f t="shared" si="183"/>
        <v>0</v>
      </c>
      <c r="BO134" s="29">
        <f t="shared" si="184"/>
        <v>0</v>
      </c>
      <c r="BP134" s="29">
        <f t="shared" si="185"/>
        <v>0</v>
      </c>
      <c r="BQ134" s="29">
        <f t="shared" si="186"/>
        <v>0</v>
      </c>
      <c r="BR134" s="29">
        <f t="shared" si="187"/>
        <v>0</v>
      </c>
      <c r="BS134" s="29">
        <f t="shared" si="188"/>
        <v>0</v>
      </c>
      <c r="BT134" s="29">
        <f t="shared" si="189"/>
        <v>0</v>
      </c>
      <c r="BU134" s="30">
        <f t="shared" si="190"/>
        <v>0</v>
      </c>
      <c r="BV134" s="30">
        <f t="shared" si="191"/>
        <v>0</v>
      </c>
      <c r="BW134" s="22"/>
      <c r="BX134" s="28">
        <f t="shared" si="192"/>
        <v>440</v>
      </c>
      <c r="BY134" s="29">
        <f t="shared" si="193"/>
        <v>0</v>
      </c>
      <c r="BZ134" s="29">
        <f t="shared" si="194"/>
        <v>0</v>
      </c>
      <c r="CA134" s="29">
        <f t="shared" si="195"/>
        <v>0</v>
      </c>
      <c r="CB134" s="29">
        <f t="shared" si="196"/>
        <v>0</v>
      </c>
      <c r="CC134" s="30">
        <f t="shared" si="231"/>
        <v>440</v>
      </c>
      <c r="CD134" s="122">
        <f t="shared" si="103"/>
        <v>293.33333333333337</v>
      </c>
      <c r="CE134" s="22">
        <f t="shared" si="197"/>
        <v>3</v>
      </c>
      <c r="CF134" s="122">
        <f t="shared" si="104"/>
        <v>253.33333333333334</v>
      </c>
      <c r="CG134" s="22">
        <f t="shared" si="198"/>
        <v>4</v>
      </c>
      <c r="CH134" s="122">
        <f t="shared" si="105"/>
        <v>213.33333333333334</v>
      </c>
      <c r="CI134" s="22">
        <f t="shared" si="199"/>
        <v>5</v>
      </c>
      <c r="CJ134" s="22"/>
      <c r="CK134" s="22">
        <f t="shared" si="200"/>
        <v>0.78530760855985293</v>
      </c>
      <c r="CL134" s="22"/>
      <c r="CM134" s="22">
        <f t="shared" si="201"/>
        <v>0</v>
      </c>
      <c r="CN134" s="22">
        <f t="shared" si="202"/>
        <v>2.2598870056497176</v>
      </c>
      <c r="CO134" s="22">
        <f t="shared" si="203"/>
        <v>0.37174721189591081</v>
      </c>
      <c r="CP134" s="22">
        <f t="shared" si="204"/>
        <v>0</v>
      </c>
      <c r="CQ134" s="22">
        <f t="shared" si="205"/>
        <v>0</v>
      </c>
      <c r="CR134" s="22">
        <f t="shared" si="206"/>
        <v>0</v>
      </c>
      <c r="CS134" s="22">
        <f t="shared" si="207"/>
        <v>0</v>
      </c>
      <c r="CT134" s="22">
        <f t="shared" si="208"/>
        <v>0</v>
      </c>
      <c r="CU134" s="22">
        <f t="shared" si="209"/>
        <v>0</v>
      </c>
      <c r="CV134" s="22">
        <f t="shared" si="210"/>
        <v>0</v>
      </c>
      <c r="CW134" s="22" t="e">
        <f t="shared" si="211"/>
        <v>#DIV/0!</v>
      </c>
      <c r="CX134" s="22" t="e">
        <f t="shared" si="212"/>
        <v>#DIV/0!</v>
      </c>
      <c r="CY134" s="22">
        <f t="shared" si="213"/>
        <v>0</v>
      </c>
      <c r="CZ134" s="22">
        <f t="shared" si="214"/>
        <v>0</v>
      </c>
      <c r="DA134" s="22">
        <f t="shared" si="215"/>
        <v>0</v>
      </c>
      <c r="DB134" s="22">
        <f t="shared" si="216"/>
        <v>0</v>
      </c>
      <c r="DC134" s="22">
        <f t="shared" si="217"/>
        <v>0</v>
      </c>
      <c r="DD134" s="22"/>
      <c r="DE134" s="22">
        <f t="shared" si="218"/>
        <v>0</v>
      </c>
      <c r="DF134" s="22">
        <f t="shared" si="219"/>
        <v>1</v>
      </c>
      <c r="DG134" s="22">
        <f t="shared" si="220"/>
        <v>1</v>
      </c>
      <c r="DH134" s="22">
        <f t="shared" si="221"/>
        <v>0</v>
      </c>
      <c r="DI134" s="22">
        <f t="shared" si="222"/>
        <v>0</v>
      </c>
      <c r="DJ134" s="22">
        <f t="shared" si="223"/>
        <v>0</v>
      </c>
      <c r="DK134" s="22">
        <f t="shared" si="224"/>
        <v>0</v>
      </c>
      <c r="DL134" s="22">
        <f t="shared" si="225"/>
        <v>0</v>
      </c>
      <c r="DM134" s="22">
        <f t="shared" si="226"/>
        <v>0</v>
      </c>
      <c r="DN134" s="22">
        <f t="shared" si="227"/>
        <v>0</v>
      </c>
      <c r="DO134" s="22">
        <f t="shared" si="228"/>
        <v>0</v>
      </c>
      <c r="DP134" s="22">
        <f t="shared" si="229"/>
        <v>0</v>
      </c>
      <c r="DQ134" s="22">
        <f t="shared" si="230"/>
        <v>0</v>
      </c>
      <c r="DR134" s="22"/>
      <c r="DS134" s="22"/>
    </row>
    <row r="135" spans="1:123" ht="15.75" thickBot="1">
      <c r="A135" s="117" t="str">
        <f>FOFITO!A14</f>
        <v>FOFITO</v>
      </c>
      <c r="B135" s="117">
        <f>FOFITO!B14</f>
        <v>12</v>
      </c>
      <c r="C135" s="117" t="str">
        <f>FOFITO!C14</f>
        <v>Isabel de Camargo Sacco</v>
      </c>
      <c r="D135" s="96" t="str">
        <f>FOFITO!D14</f>
        <v>P</v>
      </c>
      <c r="E135" s="117">
        <f>FOFITO!E14</f>
        <v>2</v>
      </c>
      <c r="F135" s="117">
        <f>FOFITO!F14</f>
        <v>2</v>
      </c>
      <c r="G135" s="117">
        <f>FOFITO!G14</f>
        <v>3</v>
      </c>
      <c r="H135" s="117">
        <f>FOFITO!H14</f>
        <v>0</v>
      </c>
      <c r="I135" s="117">
        <f>FOFITO!I14</f>
        <v>0</v>
      </c>
      <c r="J135" s="117">
        <f>FOFITO!J14</f>
        <v>0</v>
      </c>
      <c r="K135" s="117">
        <f>FOFITO!K14</f>
        <v>0</v>
      </c>
      <c r="L135" s="117">
        <f>FOFITO!L14</f>
        <v>0</v>
      </c>
      <c r="M135" s="117">
        <f>FOFITO!M14</f>
        <v>0</v>
      </c>
      <c r="N135" s="117">
        <f>FOFITO!N14</f>
        <v>0</v>
      </c>
      <c r="O135" s="117">
        <f>FOFITO!O14</f>
        <v>0</v>
      </c>
      <c r="P135" s="117">
        <f>FOFITO!P14</f>
        <v>0</v>
      </c>
      <c r="Q135" s="117">
        <f>FOFITO!Q14</f>
        <v>0</v>
      </c>
      <c r="R135" s="117">
        <f>FOFITO!R14</f>
        <v>0</v>
      </c>
      <c r="S135" s="117">
        <f>FOFITO!S14</f>
        <v>0</v>
      </c>
      <c r="T135" s="96" t="str">
        <f>FOFITO!T14</f>
        <v>P</v>
      </c>
      <c r="U135" s="117">
        <f>FOFITO!U14</f>
        <v>2</v>
      </c>
      <c r="V135" s="117">
        <f>FOFITO!V14</f>
        <v>3</v>
      </c>
      <c r="W135" s="117">
        <f>FOFITO!W14</f>
        <v>3</v>
      </c>
      <c r="X135" s="117">
        <f>FOFITO!X14</f>
        <v>0</v>
      </c>
      <c r="Y135" s="117">
        <f>FOFITO!Y14</f>
        <v>0</v>
      </c>
      <c r="Z135" s="117">
        <f>FOFITO!Z14</f>
        <v>0</v>
      </c>
      <c r="AA135" s="117">
        <f>FOFITO!AA14</f>
        <v>0</v>
      </c>
      <c r="AB135" s="117">
        <f>FOFITO!AB14</f>
        <v>0</v>
      </c>
      <c r="AC135" s="117">
        <f>FOFITO!AC14</f>
        <v>0</v>
      </c>
      <c r="AD135" s="117">
        <f>FOFITO!AD14</f>
        <v>0</v>
      </c>
      <c r="AE135" s="117">
        <f>FOFITO!AE14</f>
        <v>0</v>
      </c>
      <c r="AF135" s="117">
        <f>FOFITO!AF14</f>
        <v>0</v>
      </c>
      <c r="AG135" s="117">
        <f>FOFITO!AG14</f>
        <v>0</v>
      </c>
      <c r="AH135" s="117">
        <f>FOFITO!AH14</f>
        <v>0</v>
      </c>
      <c r="AI135" s="117">
        <f>FOFITO!AI14</f>
        <v>0</v>
      </c>
      <c r="AJ135" s="48"/>
      <c r="AK135" s="90"/>
      <c r="AL135" s="31"/>
      <c r="AM135" s="31"/>
      <c r="AN135" s="34"/>
      <c r="AO135" s="34"/>
      <c r="AP135" s="34"/>
      <c r="AQ135" s="34"/>
      <c r="AR135" s="35"/>
      <c r="AS135" s="31"/>
      <c r="AT135" s="31"/>
      <c r="AU135" s="31"/>
      <c r="AV135" s="31"/>
      <c r="AW135" s="31"/>
      <c r="AX135" s="31"/>
      <c r="AY135" s="31"/>
      <c r="AZ135" s="27">
        <f t="shared" si="169"/>
        <v>2</v>
      </c>
      <c r="BA135" s="28">
        <f t="shared" si="170"/>
        <v>4</v>
      </c>
      <c r="BB135" s="29">
        <f t="shared" si="171"/>
        <v>5</v>
      </c>
      <c r="BC135" s="29">
        <f t="shared" si="172"/>
        <v>9</v>
      </c>
      <c r="BD135" s="29">
        <f t="shared" si="173"/>
        <v>6</v>
      </c>
      <c r="BE135" s="29">
        <f t="shared" si="174"/>
        <v>15</v>
      </c>
      <c r="BF135" s="29">
        <f t="shared" si="175"/>
        <v>0</v>
      </c>
      <c r="BG135" s="29">
        <f t="shared" si="176"/>
        <v>15</v>
      </c>
      <c r="BH135" s="29">
        <f t="shared" si="177"/>
        <v>0</v>
      </c>
      <c r="BI135" s="29">
        <f t="shared" si="178"/>
        <v>0</v>
      </c>
      <c r="BJ135" s="29">
        <f t="shared" si="179"/>
        <v>0</v>
      </c>
      <c r="BK135" s="29">
        <f t="shared" si="180"/>
        <v>0</v>
      </c>
      <c r="BL135" s="29">
        <f t="shared" si="181"/>
        <v>0</v>
      </c>
      <c r="BM135" s="29">
        <f t="shared" si="182"/>
        <v>0</v>
      </c>
      <c r="BN135" s="29">
        <f t="shared" si="183"/>
        <v>0</v>
      </c>
      <c r="BO135" s="29">
        <f t="shared" si="184"/>
        <v>0</v>
      </c>
      <c r="BP135" s="29">
        <f t="shared" si="185"/>
        <v>0</v>
      </c>
      <c r="BQ135" s="29">
        <f t="shared" si="186"/>
        <v>0</v>
      </c>
      <c r="BR135" s="29">
        <f t="shared" si="187"/>
        <v>0</v>
      </c>
      <c r="BS135" s="29">
        <f t="shared" si="188"/>
        <v>0</v>
      </c>
      <c r="BT135" s="29">
        <f t="shared" si="189"/>
        <v>0</v>
      </c>
      <c r="BU135" s="30">
        <f t="shared" si="190"/>
        <v>0</v>
      </c>
      <c r="BV135" s="30">
        <f t="shared" si="191"/>
        <v>0</v>
      </c>
      <c r="BW135" s="22"/>
      <c r="BX135" s="28">
        <f t="shared" si="192"/>
        <v>1160</v>
      </c>
      <c r="BY135" s="29">
        <f t="shared" si="193"/>
        <v>0</v>
      </c>
      <c r="BZ135" s="29">
        <f t="shared" si="194"/>
        <v>0</v>
      </c>
      <c r="CA135" s="29">
        <f t="shared" si="195"/>
        <v>0</v>
      </c>
      <c r="CB135" s="29">
        <f t="shared" si="196"/>
        <v>0</v>
      </c>
      <c r="CC135" s="30">
        <f t="shared" si="231"/>
        <v>1160</v>
      </c>
      <c r="CD135" s="122">
        <f t="shared" si="103"/>
        <v>1013.3333333333334</v>
      </c>
      <c r="CE135" s="22">
        <f t="shared" si="197"/>
        <v>3</v>
      </c>
      <c r="CF135" s="122">
        <f t="shared" si="104"/>
        <v>973.33333333333337</v>
      </c>
      <c r="CG135" s="22">
        <f t="shared" si="198"/>
        <v>4</v>
      </c>
      <c r="CH135" s="122">
        <f t="shared" si="105"/>
        <v>933.33333333333337</v>
      </c>
      <c r="CI135" s="22">
        <f t="shared" si="199"/>
        <v>5</v>
      </c>
      <c r="CJ135" s="22"/>
      <c r="CK135" s="22">
        <f t="shared" si="200"/>
        <v>2.0703564225668849</v>
      </c>
      <c r="CL135" s="22"/>
      <c r="CM135" s="22">
        <f t="shared" si="201"/>
        <v>19.047619047619047</v>
      </c>
      <c r="CN135" s="22">
        <f t="shared" si="202"/>
        <v>2.8248587570621471</v>
      </c>
      <c r="CO135" s="22">
        <f t="shared" si="203"/>
        <v>1.1152416356877324</v>
      </c>
      <c r="CP135" s="22">
        <f t="shared" si="204"/>
        <v>0</v>
      </c>
      <c r="CQ135" s="22">
        <f t="shared" si="205"/>
        <v>0</v>
      </c>
      <c r="CR135" s="22">
        <f t="shared" si="206"/>
        <v>0</v>
      </c>
      <c r="CS135" s="22">
        <f t="shared" si="207"/>
        <v>0</v>
      </c>
      <c r="CT135" s="22">
        <f t="shared" si="208"/>
        <v>0</v>
      </c>
      <c r="CU135" s="22">
        <f t="shared" si="209"/>
        <v>0</v>
      </c>
      <c r="CV135" s="22">
        <f t="shared" si="210"/>
        <v>0</v>
      </c>
      <c r="CW135" s="22" t="e">
        <f t="shared" si="211"/>
        <v>#DIV/0!</v>
      </c>
      <c r="CX135" s="22" t="e">
        <f t="shared" si="212"/>
        <v>#DIV/0!</v>
      </c>
      <c r="CY135" s="22">
        <f t="shared" si="213"/>
        <v>0</v>
      </c>
      <c r="CZ135" s="22">
        <f t="shared" si="214"/>
        <v>0</v>
      </c>
      <c r="DA135" s="22">
        <f t="shared" si="215"/>
        <v>0</v>
      </c>
      <c r="DB135" s="22">
        <f t="shared" si="216"/>
        <v>0</v>
      </c>
      <c r="DC135" s="22">
        <f t="shared" si="217"/>
        <v>0</v>
      </c>
      <c r="DD135" s="22"/>
      <c r="DE135" s="22">
        <f t="shared" si="218"/>
        <v>1</v>
      </c>
      <c r="DF135" s="22">
        <f t="shared" si="219"/>
        <v>1</v>
      </c>
      <c r="DG135" s="22">
        <f t="shared" si="220"/>
        <v>1</v>
      </c>
      <c r="DH135" s="22">
        <f t="shared" si="221"/>
        <v>0</v>
      </c>
      <c r="DI135" s="22">
        <f t="shared" si="222"/>
        <v>0</v>
      </c>
      <c r="DJ135" s="22">
        <f t="shared" si="223"/>
        <v>0</v>
      </c>
      <c r="DK135" s="22">
        <f t="shared" si="224"/>
        <v>0</v>
      </c>
      <c r="DL135" s="22">
        <f t="shared" si="225"/>
        <v>0</v>
      </c>
      <c r="DM135" s="22">
        <f t="shared" si="226"/>
        <v>0</v>
      </c>
      <c r="DN135" s="22">
        <f t="shared" si="227"/>
        <v>0</v>
      </c>
      <c r="DO135" s="22">
        <f t="shared" si="228"/>
        <v>0</v>
      </c>
      <c r="DP135" s="22">
        <f t="shared" si="229"/>
        <v>0</v>
      </c>
      <c r="DQ135" s="22">
        <f t="shared" si="230"/>
        <v>0</v>
      </c>
      <c r="DR135" s="22"/>
      <c r="DS135" s="22"/>
    </row>
    <row r="136" spans="1:123" ht="15.75" thickBot="1">
      <c r="A136" s="117" t="str">
        <f>FOFITO!A15</f>
        <v>FOFITO</v>
      </c>
      <c r="B136" s="117">
        <f>FOFITO!B15</f>
        <v>13</v>
      </c>
      <c r="C136" s="117" t="str">
        <f>FOFITO!C15</f>
        <v>Letícia Lessa Mansur</v>
      </c>
      <c r="D136" s="96" t="str">
        <f>FOFITO!D15</f>
        <v>P</v>
      </c>
      <c r="E136" s="117">
        <f>FOFITO!E15</f>
        <v>0</v>
      </c>
      <c r="F136" s="117">
        <f>FOFITO!F15</f>
        <v>0</v>
      </c>
      <c r="G136" s="117">
        <f>FOFITO!G15</f>
        <v>1</v>
      </c>
      <c r="H136" s="117">
        <f>FOFITO!H15</f>
        <v>0</v>
      </c>
      <c r="I136" s="117">
        <f>FOFITO!I15</f>
        <v>0</v>
      </c>
      <c r="J136" s="117">
        <f>FOFITO!J15</f>
        <v>0</v>
      </c>
      <c r="K136" s="117">
        <f>FOFITO!K15</f>
        <v>0</v>
      </c>
      <c r="L136" s="117">
        <f>FOFITO!L15</f>
        <v>0</v>
      </c>
      <c r="M136" s="117">
        <f>FOFITO!M15</f>
        <v>0</v>
      </c>
      <c r="N136" s="117">
        <f>FOFITO!N15</f>
        <v>0</v>
      </c>
      <c r="O136" s="117">
        <f>FOFITO!O15</f>
        <v>0</v>
      </c>
      <c r="P136" s="117">
        <f>FOFITO!P15</f>
        <v>0</v>
      </c>
      <c r="Q136" s="117">
        <f>FOFITO!Q15</f>
        <v>0</v>
      </c>
      <c r="R136" s="117">
        <f>FOFITO!R15</f>
        <v>0</v>
      </c>
      <c r="S136" s="117">
        <f>FOFITO!S15</f>
        <v>0</v>
      </c>
      <c r="T136" s="96" t="str">
        <f>FOFITO!T15</f>
        <v>P</v>
      </c>
      <c r="U136" s="117">
        <f>FOFITO!U15</f>
        <v>0</v>
      </c>
      <c r="V136" s="117">
        <f>FOFITO!V15</f>
        <v>0</v>
      </c>
      <c r="W136" s="117">
        <f>FOFITO!W15</f>
        <v>0</v>
      </c>
      <c r="X136" s="117">
        <f>FOFITO!X15</f>
        <v>0</v>
      </c>
      <c r="Y136" s="117">
        <f>FOFITO!Y15</f>
        <v>0</v>
      </c>
      <c r="Z136" s="117">
        <f>FOFITO!Z15</f>
        <v>0</v>
      </c>
      <c r="AA136" s="117">
        <f>FOFITO!AA15</f>
        <v>0</v>
      </c>
      <c r="AB136" s="117">
        <f>FOFITO!AB15</f>
        <v>0</v>
      </c>
      <c r="AC136" s="117">
        <f>FOFITO!AC15</f>
        <v>0</v>
      </c>
      <c r="AD136" s="117">
        <f>FOFITO!AD15</f>
        <v>0</v>
      </c>
      <c r="AE136" s="117">
        <f>FOFITO!AE15</f>
        <v>0</v>
      </c>
      <c r="AF136" s="117">
        <f>FOFITO!AF15</f>
        <v>0</v>
      </c>
      <c r="AG136" s="117">
        <f>FOFITO!AG15</f>
        <v>0</v>
      </c>
      <c r="AH136" s="117">
        <f>FOFITO!AH15</f>
        <v>0</v>
      </c>
      <c r="AI136" s="117">
        <f>FOFITO!AI15</f>
        <v>0</v>
      </c>
      <c r="AJ136" s="48"/>
      <c r="AK136" s="90"/>
      <c r="AL136" s="31"/>
      <c r="AM136" s="31"/>
      <c r="AN136" s="34"/>
      <c r="AO136" s="34"/>
      <c r="AP136" s="34"/>
      <c r="AQ136" s="34"/>
      <c r="AR136" s="35"/>
      <c r="AS136" s="31"/>
      <c r="AT136" s="31"/>
      <c r="AU136" s="31"/>
      <c r="AV136" s="31"/>
      <c r="AW136" s="31"/>
      <c r="AX136" s="31"/>
      <c r="AY136" s="31"/>
      <c r="AZ136" s="27">
        <f t="shared" si="169"/>
        <v>2</v>
      </c>
      <c r="BA136" s="28">
        <f t="shared" si="170"/>
        <v>0</v>
      </c>
      <c r="BB136" s="29">
        <f t="shared" si="171"/>
        <v>0</v>
      </c>
      <c r="BC136" s="29">
        <f t="shared" si="172"/>
        <v>0</v>
      </c>
      <c r="BD136" s="29">
        <f t="shared" si="173"/>
        <v>1</v>
      </c>
      <c r="BE136" s="29">
        <f t="shared" si="174"/>
        <v>1</v>
      </c>
      <c r="BF136" s="29">
        <f t="shared" si="175"/>
        <v>0</v>
      </c>
      <c r="BG136" s="29">
        <f t="shared" si="176"/>
        <v>1</v>
      </c>
      <c r="BH136" s="29">
        <f t="shared" si="177"/>
        <v>0</v>
      </c>
      <c r="BI136" s="29">
        <f t="shared" si="178"/>
        <v>0</v>
      </c>
      <c r="BJ136" s="29">
        <f t="shared" si="179"/>
        <v>0</v>
      </c>
      <c r="BK136" s="29">
        <f t="shared" si="180"/>
        <v>0</v>
      </c>
      <c r="BL136" s="29">
        <f t="shared" si="181"/>
        <v>0</v>
      </c>
      <c r="BM136" s="29">
        <f t="shared" si="182"/>
        <v>0</v>
      </c>
      <c r="BN136" s="29">
        <f t="shared" si="183"/>
        <v>0</v>
      </c>
      <c r="BO136" s="29">
        <f t="shared" si="184"/>
        <v>0</v>
      </c>
      <c r="BP136" s="29">
        <f t="shared" si="185"/>
        <v>0</v>
      </c>
      <c r="BQ136" s="29">
        <f t="shared" si="186"/>
        <v>0</v>
      </c>
      <c r="BR136" s="29">
        <f t="shared" si="187"/>
        <v>0</v>
      </c>
      <c r="BS136" s="29">
        <f t="shared" si="188"/>
        <v>0</v>
      </c>
      <c r="BT136" s="29">
        <f t="shared" si="189"/>
        <v>0</v>
      </c>
      <c r="BU136" s="30">
        <f t="shared" si="190"/>
        <v>0</v>
      </c>
      <c r="BV136" s="30">
        <f t="shared" si="191"/>
        <v>0</v>
      </c>
      <c r="BW136" s="22"/>
      <c r="BX136" s="28">
        <f t="shared" si="192"/>
        <v>60</v>
      </c>
      <c r="BY136" s="29">
        <f t="shared" si="193"/>
        <v>0</v>
      </c>
      <c r="BZ136" s="29">
        <f t="shared" si="194"/>
        <v>0</v>
      </c>
      <c r="CA136" s="29">
        <f t="shared" si="195"/>
        <v>0</v>
      </c>
      <c r="CB136" s="29">
        <f t="shared" si="196"/>
        <v>0</v>
      </c>
      <c r="CC136" s="30">
        <f t="shared" si="231"/>
        <v>60</v>
      </c>
      <c r="CD136" s="122">
        <f t="shared" si="103"/>
        <v>-86.666666666666657</v>
      </c>
      <c r="CE136" s="22" t="str">
        <f t="shared" si="197"/>
        <v>NAO</v>
      </c>
      <c r="CF136" s="122">
        <f t="shared" si="104"/>
        <v>-126.66666666666666</v>
      </c>
      <c r="CG136" s="22" t="str">
        <f t="shared" si="198"/>
        <v>NAO</v>
      </c>
      <c r="CH136" s="122">
        <f t="shared" si="105"/>
        <v>-166.66666666666666</v>
      </c>
      <c r="CI136" s="22" t="str">
        <f t="shared" si="199"/>
        <v>NAO</v>
      </c>
      <c r="CJ136" s="22"/>
      <c r="CK136" s="22">
        <f t="shared" si="200"/>
        <v>0.10708740116725267</v>
      </c>
      <c r="CL136" s="22"/>
      <c r="CM136" s="22">
        <f t="shared" si="201"/>
        <v>0</v>
      </c>
      <c r="CN136" s="22">
        <f t="shared" si="202"/>
        <v>0</v>
      </c>
      <c r="CO136" s="22">
        <f t="shared" si="203"/>
        <v>0.18587360594795541</v>
      </c>
      <c r="CP136" s="22">
        <f t="shared" si="204"/>
        <v>0</v>
      </c>
      <c r="CQ136" s="22">
        <f t="shared" si="205"/>
        <v>0</v>
      </c>
      <c r="CR136" s="22">
        <f t="shared" si="206"/>
        <v>0</v>
      </c>
      <c r="CS136" s="22">
        <f t="shared" si="207"/>
        <v>0</v>
      </c>
      <c r="CT136" s="22">
        <f t="shared" si="208"/>
        <v>0</v>
      </c>
      <c r="CU136" s="22">
        <f t="shared" si="209"/>
        <v>0</v>
      </c>
      <c r="CV136" s="22">
        <f t="shared" si="210"/>
        <v>0</v>
      </c>
      <c r="CW136" s="22" t="e">
        <f t="shared" si="211"/>
        <v>#DIV/0!</v>
      </c>
      <c r="CX136" s="22" t="e">
        <f t="shared" si="212"/>
        <v>#DIV/0!</v>
      </c>
      <c r="CY136" s="22">
        <f t="shared" si="213"/>
        <v>0</v>
      </c>
      <c r="CZ136" s="22">
        <f t="shared" si="214"/>
        <v>0</v>
      </c>
      <c r="DA136" s="22">
        <f t="shared" si="215"/>
        <v>0</v>
      </c>
      <c r="DB136" s="22">
        <f t="shared" si="216"/>
        <v>0</v>
      </c>
      <c r="DC136" s="22">
        <f t="shared" si="217"/>
        <v>0</v>
      </c>
      <c r="DD136" s="22"/>
      <c r="DE136" s="22">
        <f t="shared" si="218"/>
        <v>0</v>
      </c>
      <c r="DF136" s="22">
        <f t="shared" si="219"/>
        <v>0</v>
      </c>
      <c r="DG136" s="22">
        <f t="shared" si="220"/>
        <v>1</v>
      </c>
      <c r="DH136" s="22">
        <f t="shared" si="221"/>
        <v>0</v>
      </c>
      <c r="DI136" s="22">
        <f t="shared" si="222"/>
        <v>0</v>
      </c>
      <c r="DJ136" s="22">
        <f t="shared" si="223"/>
        <v>0</v>
      </c>
      <c r="DK136" s="22">
        <f t="shared" si="224"/>
        <v>0</v>
      </c>
      <c r="DL136" s="22">
        <f t="shared" si="225"/>
        <v>0</v>
      </c>
      <c r="DM136" s="22">
        <f t="shared" si="226"/>
        <v>0</v>
      </c>
      <c r="DN136" s="22">
        <f t="shared" si="227"/>
        <v>0</v>
      </c>
      <c r="DO136" s="22">
        <f t="shared" si="228"/>
        <v>0</v>
      </c>
      <c r="DP136" s="22">
        <f t="shared" si="229"/>
        <v>0</v>
      </c>
      <c r="DQ136" s="22">
        <f t="shared" si="230"/>
        <v>0</v>
      </c>
      <c r="DR136" s="22"/>
      <c r="DS136" s="22"/>
    </row>
    <row r="137" spans="1:123" ht="15.75" thickBot="1">
      <c r="A137" s="117" t="str">
        <f>FOFITO!A16</f>
        <v>FOFITO</v>
      </c>
      <c r="B137" s="117">
        <f>FOFITO!B16</f>
        <v>14</v>
      </c>
      <c r="C137" s="117" t="str">
        <f>FOFITO!C16</f>
        <v>Raquel Casarotto</v>
      </c>
      <c r="D137" s="96" t="str">
        <f>FOFITO!D16</f>
        <v>P</v>
      </c>
      <c r="E137" s="117">
        <f>FOFITO!E16</f>
        <v>0</v>
      </c>
      <c r="F137" s="117">
        <f>FOFITO!F16</f>
        <v>0</v>
      </c>
      <c r="G137" s="117">
        <f>FOFITO!G16</f>
        <v>3</v>
      </c>
      <c r="H137" s="117">
        <f>FOFITO!H16</f>
        <v>0</v>
      </c>
      <c r="I137" s="117">
        <f>FOFITO!I16</f>
        <v>0</v>
      </c>
      <c r="J137" s="117">
        <f>FOFITO!J16</f>
        <v>0</v>
      </c>
      <c r="K137" s="117">
        <f>FOFITO!K16</f>
        <v>0</v>
      </c>
      <c r="L137" s="117">
        <f>FOFITO!L16</f>
        <v>0</v>
      </c>
      <c r="M137" s="117">
        <f>FOFITO!M16</f>
        <v>0</v>
      </c>
      <c r="N137" s="117">
        <f>FOFITO!N16</f>
        <v>0</v>
      </c>
      <c r="O137" s="117">
        <f>FOFITO!O16</f>
        <v>0</v>
      </c>
      <c r="P137" s="117">
        <f>FOFITO!P16</f>
        <v>0</v>
      </c>
      <c r="Q137" s="117">
        <f>FOFITO!Q16</f>
        <v>0</v>
      </c>
      <c r="R137" s="117">
        <f>FOFITO!R16</f>
        <v>0</v>
      </c>
      <c r="S137" s="117">
        <f>FOFITO!S16</f>
        <v>0</v>
      </c>
      <c r="T137" s="96" t="str">
        <f>FOFITO!T16</f>
        <v>P</v>
      </c>
      <c r="U137" s="117">
        <f>FOFITO!U16</f>
        <v>0</v>
      </c>
      <c r="V137" s="117">
        <f>FOFITO!V16</f>
        <v>0</v>
      </c>
      <c r="W137" s="117">
        <f>FOFITO!W16</f>
        <v>0</v>
      </c>
      <c r="X137" s="117">
        <f>FOFITO!X16</f>
        <v>0</v>
      </c>
      <c r="Y137" s="117">
        <f>FOFITO!Y16</f>
        <v>0</v>
      </c>
      <c r="Z137" s="117">
        <f>FOFITO!Z16</f>
        <v>0</v>
      </c>
      <c r="AA137" s="117">
        <f>FOFITO!AA16</f>
        <v>0</v>
      </c>
      <c r="AB137" s="117">
        <f>FOFITO!AB16</f>
        <v>0</v>
      </c>
      <c r="AC137" s="117">
        <f>FOFITO!AC16</f>
        <v>0</v>
      </c>
      <c r="AD137" s="117">
        <f>FOFITO!AD16</f>
        <v>0</v>
      </c>
      <c r="AE137" s="117">
        <f>FOFITO!AE16</f>
        <v>0</v>
      </c>
      <c r="AF137" s="117">
        <f>FOFITO!AF16</f>
        <v>0</v>
      </c>
      <c r="AG137" s="117">
        <f>FOFITO!AG16</f>
        <v>0</v>
      </c>
      <c r="AH137" s="117">
        <f>FOFITO!AH16</f>
        <v>0</v>
      </c>
      <c r="AI137" s="117">
        <f>FOFITO!AI16</f>
        <v>0</v>
      </c>
      <c r="AJ137" s="48"/>
      <c r="AK137" s="90"/>
      <c r="AL137" s="31"/>
      <c r="AM137" s="31"/>
      <c r="AN137" s="34"/>
      <c r="AO137" s="34"/>
      <c r="AP137" s="34"/>
      <c r="AQ137" s="34"/>
      <c r="AR137" s="35"/>
      <c r="AS137" s="31"/>
      <c r="AT137" s="31"/>
      <c r="AU137" s="31"/>
      <c r="AV137" s="31"/>
      <c r="AW137" s="31"/>
      <c r="AX137" s="31"/>
      <c r="AY137" s="31"/>
      <c r="AZ137" s="27">
        <f t="shared" si="169"/>
        <v>2</v>
      </c>
      <c r="BA137" s="28">
        <f t="shared" si="170"/>
        <v>0</v>
      </c>
      <c r="BB137" s="29">
        <f t="shared" si="171"/>
        <v>0</v>
      </c>
      <c r="BC137" s="29">
        <f t="shared" si="172"/>
        <v>0</v>
      </c>
      <c r="BD137" s="29">
        <f t="shared" si="173"/>
        <v>3</v>
      </c>
      <c r="BE137" s="29">
        <f t="shared" si="174"/>
        <v>3</v>
      </c>
      <c r="BF137" s="29">
        <f t="shared" si="175"/>
        <v>0</v>
      </c>
      <c r="BG137" s="29">
        <f t="shared" si="176"/>
        <v>3</v>
      </c>
      <c r="BH137" s="29">
        <f t="shared" si="177"/>
        <v>0</v>
      </c>
      <c r="BI137" s="29">
        <f t="shared" si="178"/>
        <v>0</v>
      </c>
      <c r="BJ137" s="29">
        <f t="shared" si="179"/>
        <v>0</v>
      </c>
      <c r="BK137" s="29">
        <f t="shared" si="180"/>
        <v>0</v>
      </c>
      <c r="BL137" s="29">
        <f t="shared" si="181"/>
        <v>0</v>
      </c>
      <c r="BM137" s="29">
        <f t="shared" si="182"/>
        <v>0</v>
      </c>
      <c r="BN137" s="29">
        <f t="shared" si="183"/>
        <v>0</v>
      </c>
      <c r="BO137" s="29">
        <f t="shared" si="184"/>
        <v>0</v>
      </c>
      <c r="BP137" s="29">
        <f t="shared" si="185"/>
        <v>0</v>
      </c>
      <c r="BQ137" s="29">
        <f t="shared" si="186"/>
        <v>0</v>
      </c>
      <c r="BR137" s="29">
        <f t="shared" si="187"/>
        <v>0</v>
      </c>
      <c r="BS137" s="29">
        <f t="shared" si="188"/>
        <v>0</v>
      </c>
      <c r="BT137" s="29">
        <f t="shared" si="189"/>
        <v>0</v>
      </c>
      <c r="BU137" s="30">
        <f t="shared" si="190"/>
        <v>0</v>
      </c>
      <c r="BV137" s="30">
        <f t="shared" si="191"/>
        <v>0</v>
      </c>
      <c r="BW137" s="22"/>
      <c r="BX137" s="28">
        <f t="shared" si="192"/>
        <v>180</v>
      </c>
      <c r="BY137" s="29">
        <f t="shared" si="193"/>
        <v>0</v>
      </c>
      <c r="BZ137" s="29">
        <f t="shared" si="194"/>
        <v>0</v>
      </c>
      <c r="CA137" s="29">
        <f t="shared" si="195"/>
        <v>0</v>
      </c>
      <c r="CB137" s="29">
        <f t="shared" si="196"/>
        <v>0</v>
      </c>
      <c r="CC137" s="30">
        <f t="shared" si="231"/>
        <v>180</v>
      </c>
      <c r="CD137" s="122">
        <f t="shared" si="103"/>
        <v>33.333333333333343</v>
      </c>
      <c r="CE137" s="22">
        <f t="shared" si="197"/>
        <v>3</v>
      </c>
      <c r="CF137" s="122">
        <f t="shared" si="104"/>
        <v>-6.6666666666666572</v>
      </c>
      <c r="CG137" s="22" t="str">
        <f t="shared" si="198"/>
        <v>NAO</v>
      </c>
      <c r="CH137" s="122">
        <f t="shared" si="105"/>
        <v>-46.666666666666657</v>
      </c>
      <c r="CI137" s="22" t="str">
        <f t="shared" si="199"/>
        <v>NAO</v>
      </c>
      <c r="CJ137" s="22"/>
      <c r="CK137" s="22">
        <f t="shared" si="200"/>
        <v>0.32126220350175799</v>
      </c>
      <c r="CL137" s="22"/>
      <c r="CM137" s="22">
        <f t="shared" si="201"/>
        <v>0</v>
      </c>
      <c r="CN137" s="22">
        <f t="shared" si="202"/>
        <v>0</v>
      </c>
      <c r="CO137" s="22">
        <f t="shared" si="203"/>
        <v>0.55762081784386619</v>
      </c>
      <c r="CP137" s="22">
        <f t="shared" si="204"/>
        <v>0</v>
      </c>
      <c r="CQ137" s="22">
        <f t="shared" si="205"/>
        <v>0</v>
      </c>
      <c r="CR137" s="22">
        <f t="shared" si="206"/>
        <v>0</v>
      </c>
      <c r="CS137" s="22">
        <f t="shared" si="207"/>
        <v>0</v>
      </c>
      <c r="CT137" s="22">
        <f t="shared" si="208"/>
        <v>0</v>
      </c>
      <c r="CU137" s="22">
        <f t="shared" si="209"/>
        <v>0</v>
      </c>
      <c r="CV137" s="22">
        <f t="shared" si="210"/>
        <v>0</v>
      </c>
      <c r="CW137" s="22" t="e">
        <f t="shared" si="211"/>
        <v>#DIV/0!</v>
      </c>
      <c r="CX137" s="22" t="e">
        <f t="shared" si="212"/>
        <v>#DIV/0!</v>
      </c>
      <c r="CY137" s="22">
        <f t="shared" si="213"/>
        <v>0</v>
      </c>
      <c r="CZ137" s="22">
        <f t="shared" si="214"/>
        <v>0</v>
      </c>
      <c r="DA137" s="22">
        <f t="shared" si="215"/>
        <v>0</v>
      </c>
      <c r="DB137" s="22">
        <f t="shared" si="216"/>
        <v>0</v>
      </c>
      <c r="DC137" s="22">
        <f t="shared" si="217"/>
        <v>0</v>
      </c>
      <c r="DD137" s="22"/>
      <c r="DE137" s="22">
        <f t="shared" si="218"/>
        <v>0</v>
      </c>
      <c r="DF137" s="22">
        <f t="shared" si="219"/>
        <v>0</v>
      </c>
      <c r="DG137" s="22">
        <f t="shared" si="220"/>
        <v>1</v>
      </c>
      <c r="DH137" s="22">
        <f t="shared" si="221"/>
        <v>0</v>
      </c>
      <c r="DI137" s="22">
        <f t="shared" si="222"/>
        <v>0</v>
      </c>
      <c r="DJ137" s="22">
        <f t="shared" si="223"/>
        <v>0</v>
      </c>
      <c r="DK137" s="22">
        <f t="shared" si="224"/>
        <v>0</v>
      </c>
      <c r="DL137" s="22">
        <f t="shared" si="225"/>
        <v>0</v>
      </c>
      <c r="DM137" s="22">
        <f t="shared" si="226"/>
        <v>0</v>
      </c>
      <c r="DN137" s="22">
        <f t="shared" si="227"/>
        <v>0</v>
      </c>
      <c r="DO137" s="22">
        <f t="shared" si="228"/>
        <v>0</v>
      </c>
      <c r="DP137" s="22">
        <f t="shared" si="229"/>
        <v>0</v>
      </c>
      <c r="DQ137" s="22">
        <f t="shared" si="230"/>
        <v>0</v>
      </c>
      <c r="DR137" s="22"/>
      <c r="DS137" s="22"/>
    </row>
    <row r="138" spans="1:123" ht="15.75" thickBot="1">
      <c r="A138" s="117" t="str">
        <f>FOFITO!A17</f>
        <v>FOFITO</v>
      </c>
      <c r="B138" s="117">
        <f>FOFITO!B17</f>
        <v>15</v>
      </c>
      <c r="C138" s="117" t="str">
        <f>FOFITO!C17</f>
        <v>Renata Hydée Hasue Vilibor</v>
      </c>
      <c r="D138" s="96" t="str">
        <f>FOFITO!D17</f>
        <v>C</v>
      </c>
      <c r="E138" s="117">
        <f>FOFITO!E17</f>
        <v>0</v>
      </c>
      <c r="F138" s="117">
        <f>FOFITO!F17</f>
        <v>0</v>
      </c>
      <c r="G138" s="117">
        <f>FOFITO!G17</f>
        <v>0</v>
      </c>
      <c r="H138" s="117">
        <f>FOFITO!H17</f>
        <v>0</v>
      </c>
      <c r="I138" s="117">
        <f>FOFITO!I17</f>
        <v>0</v>
      </c>
      <c r="J138" s="117">
        <f>FOFITO!J17</f>
        <v>0</v>
      </c>
      <c r="K138" s="117">
        <f>FOFITO!K17</f>
        <v>0</v>
      </c>
      <c r="L138" s="117">
        <f>FOFITO!L17</f>
        <v>0</v>
      </c>
      <c r="M138" s="117">
        <f>FOFITO!M17</f>
        <v>0</v>
      </c>
      <c r="N138" s="117">
        <f>FOFITO!N17</f>
        <v>0</v>
      </c>
      <c r="O138" s="117">
        <f>FOFITO!O17</f>
        <v>0</v>
      </c>
      <c r="P138" s="117">
        <f>FOFITO!P17</f>
        <v>0</v>
      </c>
      <c r="Q138" s="117">
        <f>FOFITO!Q17</f>
        <v>0</v>
      </c>
      <c r="R138" s="117">
        <f>FOFITO!R17</f>
        <v>0</v>
      </c>
      <c r="S138" s="117">
        <f>FOFITO!S17</f>
        <v>0</v>
      </c>
      <c r="T138" s="96" t="str">
        <f>FOFITO!T17</f>
        <v>C</v>
      </c>
      <c r="U138" s="117">
        <f>FOFITO!U17</f>
        <v>0</v>
      </c>
      <c r="V138" s="117">
        <f>FOFITO!V17</f>
        <v>0</v>
      </c>
      <c r="W138" s="117">
        <f>FOFITO!W17</f>
        <v>0</v>
      </c>
      <c r="X138" s="117">
        <f>FOFITO!X17</f>
        <v>0</v>
      </c>
      <c r="Y138" s="117">
        <f>FOFITO!Y17</f>
        <v>0</v>
      </c>
      <c r="Z138" s="117">
        <f>FOFITO!Z17</f>
        <v>0</v>
      </c>
      <c r="AA138" s="117">
        <f>FOFITO!AA17</f>
        <v>0</v>
      </c>
      <c r="AB138" s="117">
        <f>FOFITO!AB17</f>
        <v>0</v>
      </c>
      <c r="AC138" s="117">
        <f>FOFITO!AC17</f>
        <v>0</v>
      </c>
      <c r="AD138" s="117">
        <f>FOFITO!AD17</f>
        <v>0</v>
      </c>
      <c r="AE138" s="117">
        <f>FOFITO!AE17</f>
        <v>0</v>
      </c>
      <c r="AF138" s="117">
        <f>FOFITO!AF17</f>
        <v>0</v>
      </c>
      <c r="AG138" s="117">
        <f>FOFITO!AG17</f>
        <v>0</v>
      </c>
      <c r="AH138" s="117">
        <f>FOFITO!AH17</f>
        <v>0</v>
      </c>
      <c r="AI138" s="117">
        <f>FOFITO!AI17</f>
        <v>0</v>
      </c>
      <c r="AJ138" s="48"/>
      <c r="AK138" s="90"/>
      <c r="AL138" s="31"/>
      <c r="AM138" s="31"/>
      <c r="AN138" s="34"/>
      <c r="AO138" s="34"/>
      <c r="AP138" s="34"/>
      <c r="AQ138" s="34"/>
      <c r="AR138" s="35"/>
      <c r="AS138" s="31"/>
      <c r="AT138" s="31"/>
      <c r="AU138" s="31"/>
      <c r="AV138" s="31"/>
      <c r="AW138" s="31"/>
      <c r="AX138" s="31"/>
      <c r="AY138" s="31"/>
      <c r="AZ138" s="27">
        <f t="shared" si="169"/>
        <v>0</v>
      </c>
      <c r="BA138" s="28">
        <f t="shared" si="170"/>
        <v>0</v>
      </c>
      <c r="BB138" s="29">
        <f t="shared" si="171"/>
        <v>0</v>
      </c>
      <c r="BC138" s="29">
        <f t="shared" si="172"/>
        <v>0</v>
      </c>
      <c r="BD138" s="29">
        <f t="shared" si="173"/>
        <v>0</v>
      </c>
      <c r="BE138" s="29">
        <f t="shared" si="174"/>
        <v>0</v>
      </c>
      <c r="BF138" s="29">
        <f t="shared" si="175"/>
        <v>0</v>
      </c>
      <c r="BG138" s="29">
        <f t="shared" si="176"/>
        <v>0</v>
      </c>
      <c r="BH138" s="29">
        <f t="shared" si="177"/>
        <v>0</v>
      </c>
      <c r="BI138" s="29">
        <f t="shared" si="178"/>
        <v>0</v>
      </c>
      <c r="BJ138" s="29">
        <f t="shared" si="179"/>
        <v>0</v>
      </c>
      <c r="BK138" s="29">
        <f t="shared" si="180"/>
        <v>0</v>
      </c>
      <c r="BL138" s="29">
        <f t="shared" si="181"/>
        <v>0</v>
      </c>
      <c r="BM138" s="29">
        <f t="shared" si="182"/>
        <v>0</v>
      </c>
      <c r="BN138" s="29">
        <f t="shared" si="183"/>
        <v>0</v>
      </c>
      <c r="BO138" s="29">
        <f t="shared" si="184"/>
        <v>0</v>
      </c>
      <c r="BP138" s="29">
        <f t="shared" si="185"/>
        <v>0</v>
      </c>
      <c r="BQ138" s="29">
        <f t="shared" si="186"/>
        <v>0</v>
      </c>
      <c r="BR138" s="29">
        <f t="shared" si="187"/>
        <v>0</v>
      </c>
      <c r="BS138" s="29">
        <f t="shared" si="188"/>
        <v>0</v>
      </c>
      <c r="BT138" s="29">
        <f t="shared" si="189"/>
        <v>0</v>
      </c>
      <c r="BU138" s="30">
        <f t="shared" si="190"/>
        <v>0</v>
      </c>
      <c r="BV138" s="30">
        <f t="shared" si="191"/>
        <v>0</v>
      </c>
      <c r="BW138" s="22"/>
      <c r="BX138" s="28">
        <f t="shared" si="192"/>
        <v>0</v>
      </c>
      <c r="BY138" s="29">
        <f t="shared" si="193"/>
        <v>0</v>
      </c>
      <c r="BZ138" s="29">
        <f t="shared" si="194"/>
        <v>0</v>
      </c>
      <c r="CA138" s="29">
        <f t="shared" si="195"/>
        <v>0</v>
      </c>
      <c r="CB138" s="29">
        <f t="shared" si="196"/>
        <v>0</v>
      </c>
      <c r="CC138" s="30" t="str">
        <f t="shared" si="231"/>
        <v/>
      </c>
      <c r="CD138" s="122" t="e">
        <f t="shared" si="103"/>
        <v>#VALUE!</v>
      </c>
      <c r="CE138" s="22" t="str">
        <f t="shared" si="197"/>
        <v xml:space="preserve"> </v>
      </c>
      <c r="CF138" s="122" t="e">
        <f t="shared" si="104"/>
        <v>#VALUE!</v>
      </c>
      <c r="CG138" s="22" t="str">
        <f t="shared" si="198"/>
        <v xml:space="preserve"> </v>
      </c>
      <c r="CH138" s="122" t="e">
        <f t="shared" si="105"/>
        <v>#VALUE!</v>
      </c>
      <c r="CI138" s="22" t="str">
        <f t="shared" si="199"/>
        <v xml:space="preserve"> </v>
      </c>
      <c r="CJ138" s="22"/>
      <c r="CK138" s="22" t="e">
        <f t="shared" si="200"/>
        <v>#VALUE!</v>
      </c>
      <c r="CL138" s="22"/>
      <c r="CM138" s="22">
        <f t="shared" si="201"/>
        <v>0</v>
      </c>
      <c r="CN138" s="22">
        <f t="shared" si="202"/>
        <v>0</v>
      </c>
      <c r="CO138" s="22">
        <f t="shared" si="203"/>
        <v>0</v>
      </c>
      <c r="CP138" s="22">
        <f t="shared" si="204"/>
        <v>0</v>
      </c>
      <c r="CQ138" s="22">
        <f t="shared" si="205"/>
        <v>0</v>
      </c>
      <c r="CR138" s="22">
        <f t="shared" si="206"/>
        <v>0</v>
      </c>
      <c r="CS138" s="22">
        <f t="shared" si="207"/>
        <v>0</v>
      </c>
      <c r="CT138" s="22">
        <f t="shared" si="208"/>
        <v>0</v>
      </c>
      <c r="CU138" s="22">
        <f t="shared" si="209"/>
        <v>0</v>
      </c>
      <c r="CV138" s="22">
        <f t="shared" si="210"/>
        <v>0</v>
      </c>
      <c r="CW138" s="22" t="e">
        <f t="shared" si="211"/>
        <v>#DIV/0!</v>
      </c>
      <c r="CX138" s="22" t="e">
        <f t="shared" si="212"/>
        <v>#DIV/0!</v>
      </c>
      <c r="CY138" s="22">
        <f t="shared" si="213"/>
        <v>0</v>
      </c>
      <c r="CZ138" s="22">
        <f t="shared" si="214"/>
        <v>0</v>
      </c>
      <c r="DA138" s="22">
        <f t="shared" si="215"/>
        <v>0</v>
      </c>
      <c r="DB138" s="22">
        <f t="shared" si="216"/>
        <v>0</v>
      </c>
      <c r="DC138" s="22">
        <f t="shared" si="217"/>
        <v>0</v>
      </c>
      <c r="DD138" s="22"/>
      <c r="DE138" s="22">
        <f t="shared" si="218"/>
        <v>0</v>
      </c>
      <c r="DF138" s="22">
        <f t="shared" si="219"/>
        <v>0</v>
      </c>
      <c r="DG138" s="22">
        <f t="shared" si="220"/>
        <v>0</v>
      </c>
      <c r="DH138" s="22">
        <f t="shared" si="221"/>
        <v>0</v>
      </c>
      <c r="DI138" s="22">
        <f t="shared" si="222"/>
        <v>0</v>
      </c>
      <c r="DJ138" s="22">
        <f t="shared" si="223"/>
        <v>0</v>
      </c>
      <c r="DK138" s="22">
        <f t="shared" si="224"/>
        <v>0</v>
      </c>
      <c r="DL138" s="22">
        <f t="shared" si="225"/>
        <v>0</v>
      </c>
      <c r="DM138" s="22">
        <f t="shared" si="226"/>
        <v>0</v>
      </c>
      <c r="DN138" s="22">
        <f t="shared" si="227"/>
        <v>0</v>
      </c>
      <c r="DO138" s="22">
        <f t="shared" si="228"/>
        <v>0</v>
      </c>
      <c r="DP138" s="22">
        <f t="shared" si="229"/>
        <v>0</v>
      </c>
      <c r="DQ138" s="22">
        <f t="shared" si="230"/>
        <v>0</v>
      </c>
      <c r="DR138" s="22"/>
      <c r="DS138" s="22"/>
    </row>
    <row r="139" spans="1:123" ht="15.75" thickBot="1">
      <c r="A139" s="117" t="str">
        <f>FOFITO!A18</f>
        <v>FOFITO</v>
      </c>
      <c r="B139" s="117">
        <f>FOFITO!B18</f>
        <v>16</v>
      </c>
      <c r="C139" s="117" t="str">
        <f>FOFITO!C18</f>
        <v>Silvia Amado João</v>
      </c>
      <c r="D139" s="96" t="str">
        <f>FOFITO!D18</f>
        <v>P</v>
      </c>
      <c r="E139" s="117">
        <f>FOFITO!E18</f>
        <v>1</v>
      </c>
      <c r="F139" s="117">
        <f>FOFITO!F18</f>
        <v>0</v>
      </c>
      <c r="G139" s="117">
        <f>FOFITO!G18</f>
        <v>1</v>
      </c>
      <c r="H139" s="117">
        <f>FOFITO!H18</f>
        <v>0</v>
      </c>
      <c r="I139" s="117">
        <f>FOFITO!I18</f>
        <v>0</v>
      </c>
      <c r="J139" s="117">
        <f>FOFITO!J18</f>
        <v>0</v>
      </c>
      <c r="K139" s="117">
        <f>FOFITO!K18</f>
        <v>0</v>
      </c>
      <c r="L139" s="117">
        <f>FOFITO!L18</f>
        <v>0</v>
      </c>
      <c r="M139" s="117">
        <f>FOFITO!M18</f>
        <v>0</v>
      </c>
      <c r="N139" s="117">
        <f>FOFITO!N18</f>
        <v>0</v>
      </c>
      <c r="O139" s="117">
        <f>FOFITO!O18</f>
        <v>0</v>
      </c>
      <c r="P139" s="117">
        <f>FOFITO!P18</f>
        <v>0</v>
      </c>
      <c r="Q139" s="117">
        <f>FOFITO!Q18</f>
        <v>0</v>
      </c>
      <c r="R139" s="117">
        <f>FOFITO!R18</f>
        <v>0</v>
      </c>
      <c r="S139" s="117">
        <f>FOFITO!S18</f>
        <v>0</v>
      </c>
      <c r="T139" s="96" t="str">
        <f>FOFITO!T18</f>
        <v>P</v>
      </c>
      <c r="U139" s="117">
        <f>FOFITO!U18</f>
        <v>0</v>
      </c>
      <c r="V139" s="117">
        <f>FOFITO!V18</f>
        <v>0</v>
      </c>
      <c r="W139" s="117">
        <f>FOFITO!W18</f>
        <v>3</v>
      </c>
      <c r="X139" s="117">
        <f>FOFITO!X18</f>
        <v>0</v>
      </c>
      <c r="Y139" s="117">
        <f>FOFITO!Y18</f>
        <v>0</v>
      </c>
      <c r="Z139" s="117">
        <f>FOFITO!Z18</f>
        <v>0</v>
      </c>
      <c r="AA139" s="117">
        <f>FOFITO!AA18</f>
        <v>0</v>
      </c>
      <c r="AB139" s="117">
        <f>FOFITO!AB18</f>
        <v>0</v>
      </c>
      <c r="AC139" s="117">
        <f>FOFITO!AC18</f>
        <v>0</v>
      </c>
      <c r="AD139" s="117">
        <f>FOFITO!AD18</f>
        <v>0</v>
      </c>
      <c r="AE139" s="117">
        <f>FOFITO!AE18</f>
        <v>0</v>
      </c>
      <c r="AF139" s="117">
        <f>FOFITO!AF18</f>
        <v>0</v>
      </c>
      <c r="AG139" s="117">
        <f>FOFITO!AG18</f>
        <v>0</v>
      </c>
      <c r="AH139" s="117">
        <f>FOFITO!AH18</f>
        <v>0</v>
      </c>
      <c r="AI139" s="117">
        <f>FOFITO!AI18</f>
        <v>0</v>
      </c>
      <c r="AJ139" s="48"/>
      <c r="AK139" s="90"/>
      <c r="AL139" s="31"/>
      <c r="AM139" s="31"/>
      <c r="AN139" s="34"/>
      <c r="AO139" s="34"/>
      <c r="AP139" s="34"/>
      <c r="AQ139" s="34"/>
      <c r="AR139" s="35"/>
      <c r="AS139" s="31"/>
      <c r="AT139" s="31"/>
      <c r="AU139" s="31"/>
      <c r="AV139" s="31"/>
      <c r="AW139" s="31"/>
      <c r="AX139" s="31"/>
      <c r="AY139" s="31"/>
      <c r="AZ139" s="27">
        <f t="shared" si="169"/>
        <v>2</v>
      </c>
      <c r="BA139" s="28">
        <f t="shared" si="170"/>
        <v>1</v>
      </c>
      <c r="BB139" s="29">
        <f t="shared" si="171"/>
        <v>0</v>
      </c>
      <c r="BC139" s="29">
        <f t="shared" si="172"/>
        <v>1</v>
      </c>
      <c r="BD139" s="29">
        <f t="shared" si="173"/>
        <v>4</v>
      </c>
      <c r="BE139" s="29">
        <f t="shared" si="174"/>
        <v>5</v>
      </c>
      <c r="BF139" s="29">
        <f t="shared" si="175"/>
        <v>0</v>
      </c>
      <c r="BG139" s="29">
        <f t="shared" si="176"/>
        <v>5</v>
      </c>
      <c r="BH139" s="29">
        <f t="shared" si="177"/>
        <v>0</v>
      </c>
      <c r="BI139" s="29">
        <f t="shared" si="178"/>
        <v>0</v>
      </c>
      <c r="BJ139" s="29">
        <f t="shared" si="179"/>
        <v>0</v>
      </c>
      <c r="BK139" s="29">
        <f t="shared" si="180"/>
        <v>0</v>
      </c>
      <c r="BL139" s="29">
        <f t="shared" si="181"/>
        <v>0</v>
      </c>
      <c r="BM139" s="29">
        <f t="shared" si="182"/>
        <v>0</v>
      </c>
      <c r="BN139" s="29">
        <f t="shared" si="183"/>
        <v>0</v>
      </c>
      <c r="BO139" s="29">
        <f t="shared" si="184"/>
        <v>0</v>
      </c>
      <c r="BP139" s="29">
        <f t="shared" si="185"/>
        <v>0</v>
      </c>
      <c r="BQ139" s="29">
        <f t="shared" si="186"/>
        <v>0</v>
      </c>
      <c r="BR139" s="29">
        <f t="shared" si="187"/>
        <v>0</v>
      </c>
      <c r="BS139" s="29">
        <f t="shared" si="188"/>
        <v>0</v>
      </c>
      <c r="BT139" s="29">
        <f t="shared" si="189"/>
        <v>0</v>
      </c>
      <c r="BU139" s="30">
        <f t="shared" si="190"/>
        <v>0</v>
      </c>
      <c r="BV139" s="30">
        <f t="shared" si="191"/>
        <v>0</v>
      </c>
      <c r="BW139" s="22"/>
      <c r="BX139" s="28">
        <f t="shared" si="192"/>
        <v>340</v>
      </c>
      <c r="BY139" s="29">
        <f t="shared" si="193"/>
        <v>0</v>
      </c>
      <c r="BZ139" s="29">
        <f t="shared" si="194"/>
        <v>0</v>
      </c>
      <c r="CA139" s="29">
        <f t="shared" si="195"/>
        <v>0</v>
      </c>
      <c r="CB139" s="29">
        <f t="shared" si="196"/>
        <v>0</v>
      </c>
      <c r="CC139" s="30">
        <f t="shared" si="231"/>
        <v>340</v>
      </c>
      <c r="CD139" s="122">
        <f t="shared" si="103"/>
        <v>193.33333333333334</v>
      </c>
      <c r="CE139" s="22">
        <f t="shared" si="197"/>
        <v>3</v>
      </c>
      <c r="CF139" s="122">
        <f t="shared" si="104"/>
        <v>153.33333333333334</v>
      </c>
      <c r="CG139" s="22">
        <f t="shared" si="198"/>
        <v>4</v>
      </c>
      <c r="CH139" s="122">
        <f t="shared" si="105"/>
        <v>113.33333333333334</v>
      </c>
      <c r="CI139" s="22">
        <f t="shared" si="199"/>
        <v>5</v>
      </c>
      <c r="CJ139" s="22"/>
      <c r="CK139" s="22">
        <f t="shared" si="200"/>
        <v>0.60682860661443183</v>
      </c>
      <c r="CL139" s="22"/>
      <c r="CM139" s="22">
        <f t="shared" si="201"/>
        <v>4.7619047619047619</v>
      </c>
      <c r="CN139" s="22">
        <f t="shared" si="202"/>
        <v>0</v>
      </c>
      <c r="CO139" s="22">
        <f t="shared" si="203"/>
        <v>0.74349442379182162</v>
      </c>
      <c r="CP139" s="22">
        <f t="shared" si="204"/>
        <v>0</v>
      </c>
      <c r="CQ139" s="22">
        <f t="shared" si="205"/>
        <v>0</v>
      </c>
      <c r="CR139" s="22">
        <f t="shared" si="206"/>
        <v>0</v>
      </c>
      <c r="CS139" s="22">
        <f t="shared" si="207"/>
        <v>0</v>
      </c>
      <c r="CT139" s="22">
        <f t="shared" si="208"/>
        <v>0</v>
      </c>
      <c r="CU139" s="22">
        <f t="shared" si="209"/>
        <v>0</v>
      </c>
      <c r="CV139" s="22">
        <f t="shared" si="210"/>
        <v>0</v>
      </c>
      <c r="CW139" s="22" t="e">
        <f t="shared" si="211"/>
        <v>#DIV/0!</v>
      </c>
      <c r="CX139" s="22" t="e">
        <f t="shared" si="212"/>
        <v>#DIV/0!</v>
      </c>
      <c r="CY139" s="22">
        <f t="shared" si="213"/>
        <v>0</v>
      </c>
      <c r="CZ139" s="22">
        <f t="shared" si="214"/>
        <v>0</v>
      </c>
      <c r="DA139" s="22">
        <f t="shared" si="215"/>
        <v>0</v>
      </c>
      <c r="DB139" s="22">
        <f t="shared" si="216"/>
        <v>0</v>
      </c>
      <c r="DC139" s="22">
        <f t="shared" si="217"/>
        <v>0</v>
      </c>
      <c r="DD139" s="22"/>
      <c r="DE139" s="22">
        <f t="shared" si="218"/>
        <v>1</v>
      </c>
      <c r="DF139" s="22">
        <f t="shared" si="219"/>
        <v>0</v>
      </c>
      <c r="DG139" s="22">
        <f t="shared" si="220"/>
        <v>1</v>
      </c>
      <c r="DH139" s="22">
        <f t="shared" si="221"/>
        <v>0</v>
      </c>
      <c r="DI139" s="22">
        <f t="shared" si="222"/>
        <v>0</v>
      </c>
      <c r="DJ139" s="22">
        <f t="shared" si="223"/>
        <v>0</v>
      </c>
      <c r="DK139" s="22">
        <f t="shared" si="224"/>
        <v>0</v>
      </c>
      <c r="DL139" s="22">
        <f t="shared" si="225"/>
        <v>0</v>
      </c>
      <c r="DM139" s="22">
        <f t="shared" si="226"/>
        <v>0</v>
      </c>
      <c r="DN139" s="22">
        <f t="shared" si="227"/>
        <v>0</v>
      </c>
      <c r="DO139" s="22">
        <f t="shared" si="228"/>
        <v>0</v>
      </c>
      <c r="DP139" s="22">
        <f t="shared" si="229"/>
        <v>0</v>
      </c>
      <c r="DQ139" s="22">
        <f t="shared" si="230"/>
        <v>0</v>
      </c>
      <c r="DR139" s="22"/>
      <c r="DS139" s="22"/>
    </row>
    <row r="140" spans="1:123" ht="15.75" thickBot="1">
      <c r="A140" s="117" t="str">
        <f>FOFITO!A19</f>
        <v>FOFITO</v>
      </c>
      <c r="B140" s="117">
        <f>FOFITO!B19</f>
        <v>17</v>
      </c>
      <c r="C140" s="117" t="str">
        <f>FOFITO!C19</f>
        <v>Naomi Kondo Nakagawa</v>
      </c>
      <c r="D140" s="96" t="str">
        <f>FOFITO!D19</f>
        <v>P</v>
      </c>
      <c r="E140" s="117">
        <f>FOFITO!E19</f>
        <v>1</v>
      </c>
      <c r="F140" s="117">
        <f>FOFITO!F19</f>
        <v>3</v>
      </c>
      <c r="G140" s="117">
        <f>FOFITO!G19</f>
        <v>0</v>
      </c>
      <c r="H140" s="117">
        <f>FOFITO!H19</f>
        <v>0</v>
      </c>
      <c r="I140" s="117">
        <f>FOFITO!I19</f>
        <v>0</v>
      </c>
      <c r="J140" s="117">
        <f>FOFITO!J19</f>
        <v>0</v>
      </c>
      <c r="K140" s="117">
        <f>FOFITO!K19</f>
        <v>0</v>
      </c>
      <c r="L140" s="117">
        <f>FOFITO!L19</f>
        <v>0</v>
      </c>
      <c r="M140" s="117">
        <f>FOFITO!M19</f>
        <v>0</v>
      </c>
      <c r="N140" s="117">
        <f>FOFITO!N19</f>
        <v>0</v>
      </c>
      <c r="O140" s="117">
        <f>FOFITO!O19</f>
        <v>0</v>
      </c>
      <c r="P140" s="117">
        <f>FOFITO!P19</f>
        <v>0</v>
      </c>
      <c r="Q140" s="117">
        <f>FOFITO!Q19</f>
        <v>0</v>
      </c>
      <c r="R140" s="117">
        <f>FOFITO!R19</f>
        <v>0</v>
      </c>
      <c r="S140" s="117">
        <f>FOFITO!S19</f>
        <v>0</v>
      </c>
      <c r="T140" s="96" t="str">
        <f>FOFITO!T19</f>
        <v>P</v>
      </c>
      <c r="U140" s="117">
        <f>FOFITO!U19</f>
        <v>0</v>
      </c>
      <c r="V140" s="117">
        <f>FOFITO!V19</f>
        <v>1</v>
      </c>
      <c r="W140" s="117">
        <f>FOFITO!W19</f>
        <v>0</v>
      </c>
      <c r="X140" s="117">
        <f>FOFITO!X19</f>
        <v>0</v>
      </c>
      <c r="Y140" s="117">
        <f>FOFITO!Y19</f>
        <v>0</v>
      </c>
      <c r="Z140" s="117">
        <f>FOFITO!Z19</f>
        <v>0</v>
      </c>
      <c r="AA140" s="117">
        <f>FOFITO!AA19</f>
        <v>0</v>
      </c>
      <c r="AB140" s="117">
        <f>FOFITO!AB19</f>
        <v>0</v>
      </c>
      <c r="AC140" s="117">
        <f>FOFITO!AC19</f>
        <v>0</v>
      </c>
      <c r="AD140" s="117">
        <f>FOFITO!AD19</f>
        <v>0</v>
      </c>
      <c r="AE140" s="117">
        <f>FOFITO!AE19</f>
        <v>0</v>
      </c>
      <c r="AF140" s="117">
        <f>FOFITO!AF19</f>
        <v>0</v>
      </c>
      <c r="AG140" s="117">
        <f>FOFITO!AG19</f>
        <v>0</v>
      </c>
      <c r="AH140" s="117">
        <f>FOFITO!AH19</f>
        <v>0</v>
      </c>
      <c r="AI140" s="117">
        <f>FOFITO!AI19</f>
        <v>0</v>
      </c>
      <c r="AJ140" s="48"/>
      <c r="AK140" s="90"/>
      <c r="AL140" s="31"/>
      <c r="AM140" s="31"/>
      <c r="AN140" s="34"/>
      <c r="AO140" s="34"/>
      <c r="AP140" s="34"/>
      <c r="AQ140" s="34"/>
      <c r="AR140" s="35"/>
      <c r="AS140" s="31"/>
      <c r="AT140" s="31"/>
      <c r="AU140" s="31"/>
      <c r="AV140" s="31"/>
      <c r="AW140" s="31"/>
      <c r="AX140" s="31"/>
      <c r="AY140" s="31"/>
      <c r="AZ140" s="27">
        <f t="shared" si="169"/>
        <v>2</v>
      </c>
      <c r="BA140" s="28">
        <f t="shared" si="170"/>
        <v>1</v>
      </c>
      <c r="BB140" s="29">
        <f t="shared" si="171"/>
        <v>4</v>
      </c>
      <c r="BC140" s="29">
        <f t="shared" si="172"/>
        <v>5</v>
      </c>
      <c r="BD140" s="29">
        <f t="shared" si="173"/>
        <v>0</v>
      </c>
      <c r="BE140" s="29">
        <f t="shared" si="174"/>
        <v>5</v>
      </c>
      <c r="BF140" s="29">
        <f t="shared" si="175"/>
        <v>0</v>
      </c>
      <c r="BG140" s="29">
        <f t="shared" si="176"/>
        <v>5</v>
      </c>
      <c r="BH140" s="29">
        <f t="shared" si="177"/>
        <v>0</v>
      </c>
      <c r="BI140" s="29">
        <f t="shared" si="178"/>
        <v>0</v>
      </c>
      <c r="BJ140" s="29">
        <f t="shared" si="179"/>
        <v>0</v>
      </c>
      <c r="BK140" s="29">
        <f t="shared" si="180"/>
        <v>0</v>
      </c>
      <c r="BL140" s="29">
        <f t="shared" si="181"/>
        <v>0</v>
      </c>
      <c r="BM140" s="29">
        <f t="shared" si="182"/>
        <v>0</v>
      </c>
      <c r="BN140" s="29">
        <f t="shared" si="183"/>
        <v>0</v>
      </c>
      <c r="BO140" s="29">
        <f t="shared" si="184"/>
        <v>0</v>
      </c>
      <c r="BP140" s="29">
        <f t="shared" si="185"/>
        <v>0</v>
      </c>
      <c r="BQ140" s="29">
        <f t="shared" si="186"/>
        <v>0</v>
      </c>
      <c r="BR140" s="29">
        <f t="shared" si="187"/>
        <v>0</v>
      </c>
      <c r="BS140" s="29">
        <f t="shared" si="188"/>
        <v>0</v>
      </c>
      <c r="BT140" s="29">
        <f t="shared" si="189"/>
        <v>0</v>
      </c>
      <c r="BU140" s="30">
        <f t="shared" si="190"/>
        <v>0</v>
      </c>
      <c r="BV140" s="30">
        <f t="shared" si="191"/>
        <v>0</v>
      </c>
      <c r="BW140" s="22"/>
      <c r="BX140" s="28">
        <f t="shared" si="192"/>
        <v>420</v>
      </c>
      <c r="BY140" s="29">
        <f t="shared" si="193"/>
        <v>0</v>
      </c>
      <c r="BZ140" s="29">
        <f t="shared" si="194"/>
        <v>0</v>
      </c>
      <c r="CA140" s="29">
        <f t="shared" si="195"/>
        <v>0</v>
      </c>
      <c r="CB140" s="29">
        <f t="shared" si="196"/>
        <v>0</v>
      </c>
      <c r="CC140" s="30">
        <f t="shared" si="231"/>
        <v>420</v>
      </c>
      <c r="CD140" s="122">
        <f t="shared" si="103"/>
        <v>273.33333333333337</v>
      </c>
      <c r="CE140" s="22">
        <f t="shared" si="197"/>
        <v>3</v>
      </c>
      <c r="CF140" s="122">
        <f t="shared" si="104"/>
        <v>233.33333333333334</v>
      </c>
      <c r="CG140" s="22">
        <f t="shared" si="198"/>
        <v>4</v>
      </c>
      <c r="CH140" s="122">
        <f t="shared" si="105"/>
        <v>193.33333333333334</v>
      </c>
      <c r="CI140" s="22">
        <f t="shared" si="199"/>
        <v>5</v>
      </c>
      <c r="CJ140" s="22"/>
      <c r="CK140" s="22">
        <f t="shared" si="200"/>
        <v>0.74961180817076867</v>
      </c>
      <c r="CL140" s="22"/>
      <c r="CM140" s="22">
        <f t="shared" si="201"/>
        <v>4.7619047619047619</v>
      </c>
      <c r="CN140" s="22">
        <f t="shared" si="202"/>
        <v>2.2598870056497176</v>
      </c>
      <c r="CO140" s="22">
        <f t="shared" si="203"/>
        <v>0</v>
      </c>
      <c r="CP140" s="22">
        <f t="shared" si="204"/>
        <v>0</v>
      </c>
      <c r="CQ140" s="22">
        <f t="shared" si="205"/>
        <v>0</v>
      </c>
      <c r="CR140" s="22">
        <f t="shared" si="206"/>
        <v>0</v>
      </c>
      <c r="CS140" s="22">
        <f t="shared" si="207"/>
        <v>0</v>
      </c>
      <c r="CT140" s="22">
        <f t="shared" si="208"/>
        <v>0</v>
      </c>
      <c r="CU140" s="22">
        <f t="shared" si="209"/>
        <v>0</v>
      </c>
      <c r="CV140" s="22">
        <f t="shared" si="210"/>
        <v>0</v>
      </c>
      <c r="CW140" s="22" t="e">
        <f t="shared" si="211"/>
        <v>#DIV/0!</v>
      </c>
      <c r="CX140" s="22" t="e">
        <f t="shared" si="212"/>
        <v>#DIV/0!</v>
      </c>
      <c r="CY140" s="22">
        <f t="shared" si="213"/>
        <v>0</v>
      </c>
      <c r="CZ140" s="22">
        <f t="shared" si="214"/>
        <v>0</v>
      </c>
      <c r="DA140" s="22">
        <f t="shared" si="215"/>
        <v>0</v>
      </c>
      <c r="DB140" s="22">
        <f t="shared" si="216"/>
        <v>0</v>
      </c>
      <c r="DC140" s="22">
        <f t="shared" si="217"/>
        <v>0</v>
      </c>
      <c r="DD140" s="22"/>
      <c r="DE140" s="22">
        <f t="shared" si="218"/>
        <v>1</v>
      </c>
      <c r="DF140" s="22">
        <f t="shared" si="219"/>
        <v>1</v>
      </c>
      <c r="DG140" s="22">
        <f t="shared" si="220"/>
        <v>0</v>
      </c>
      <c r="DH140" s="22">
        <f t="shared" si="221"/>
        <v>0</v>
      </c>
      <c r="DI140" s="22">
        <f t="shared" si="222"/>
        <v>0</v>
      </c>
      <c r="DJ140" s="22">
        <f t="shared" si="223"/>
        <v>0</v>
      </c>
      <c r="DK140" s="22">
        <f t="shared" si="224"/>
        <v>0</v>
      </c>
      <c r="DL140" s="22">
        <f t="shared" si="225"/>
        <v>0</v>
      </c>
      <c r="DM140" s="22">
        <f t="shared" si="226"/>
        <v>0</v>
      </c>
      <c r="DN140" s="22">
        <f t="shared" si="227"/>
        <v>0</v>
      </c>
      <c r="DO140" s="22">
        <f t="shared" si="228"/>
        <v>0</v>
      </c>
      <c r="DP140" s="22">
        <f t="shared" si="229"/>
        <v>0</v>
      </c>
      <c r="DQ140" s="22">
        <f t="shared" si="230"/>
        <v>0</v>
      </c>
      <c r="DR140" s="22"/>
      <c r="DS140" s="22"/>
    </row>
    <row r="141" spans="1:123" ht="15.75" thickBot="1">
      <c r="A141" s="117" t="str">
        <f>FOFITO!A20</f>
        <v>FOFITO</v>
      </c>
      <c r="B141" s="117">
        <f>FOFITO!B20</f>
        <v>18</v>
      </c>
      <c r="C141" s="117" t="str">
        <f>FOFITO!C20</f>
        <v>Selma Lancman</v>
      </c>
      <c r="D141" s="96" t="str">
        <f>FOFITO!D20</f>
        <v>P</v>
      </c>
      <c r="E141" s="117">
        <f>FOFITO!E20</f>
        <v>0</v>
      </c>
      <c r="F141" s="117">
        <f>FOFITO!F20</f>
        <v>0</v>
      </c>
      <c r="G141" s="117">
        <f>FOFITO!G20</f>
        <v>1</v>
      </c>
      <c r="H141" s="117">
        <f>FOFITO!H20</f>
        <v>2</v>
      </c>
      <c r="I141" s="117">
        <f>FOFITO!I20</f>
        <v>0</v>
      </c>
      <c r="J141" s="117">
        <f>FOFITO!J20</f>
        <v>0</v>
      </c>
      <c r="K141" s="117">
        <f>FOFITO!K20</f>
        <v>0</v>
      </c>
      <c r="L141" s="117">
        <f>FOFITO!L20</f>
        <v>0</v>
      </c>
      <c r="M141" s="117">
        <f>FOFITO!M20</f>
        <v>0</v>
      </c>
      <c r="N141" s="117">
        <f>FOFITO!N20</f>
        <v>0</v>
      </c>
      <c r="O141" s="117">
        <f>FOFITO!O20</f>
        <v>0</v>
      </c>
      <c r="P141" s="117">
        <f>FOFITO!P20</f>
        <v>0</v>
      </c>
      <c r="Q141" s="117">
        <f>FOFITO!Q20</f>
        <v>0</v>
      </c>
      <c r="R141" s="117">
        <f>FOFITO!R20</f>
        <v>0</v>
      </c>
      <c r="S141" s="117">
        <f>FOFITO!S20</f>
        <v>0</v>
      </c>
      <c r="T141" s="96" t="str">
        <f>FOFITO!T20</f>
        <v>P</v>
      </c>
      <c r="U141" s="117">
        <f>FOFITO!U20</f>
        <v>0</v>
      </c>
      <c r="V141" s="117">
        <f>FOFITO!V20</f>
        <v>0</v>
      </c>
      <c r="W141" s="117">
        <f>FOFITO!W20</f>
        <v>2</v>
      </c>
      <c r="X141" s="117">
        <f>FOFITO!X20</f>
        <v>1</v>
      </c>
      <c r="Y141" s="117">
        <f>FOFITO!Y20</f>
        <v>0</v>
      </c>
      <c r="Z141" s="117">
        <f>FOFITO!Z20</f>
        <v>0</v>
      </c>
      <c r="AA141" s="117">
        <f>FOFITO!AA20</f>
        <v>2</v>
      </c>
      <c r="AB141" s="117">
        <f>FOFITO!AB20</f>
        <v>0</v>
      </c>
      <c r="AC141" s="117">
        <f>FOFITO!AC20</f>
        <v>0</v>
      </c>
      <c r="AD141" s="117">
        <f>FOFITO!AD20</f>
        <v>0</v>
      </c>
      <c r="AE141" s="117">
        <f>FOFITO!AE20</f>
        <v>0</v>
      </c>
      <c r="AF141" s="117">
        <f>FOFITO!AF20</f>
        <v>0</v>
      </c>
      <c r="AG141" s="117">
        <f>FOFITO!AG20</f>
        <v>0</v>
      </c>
      <c r="AH141" s="117">
        <f>FOFITO!AH20</f>
        <v>0</v>
      </c>
      <c r="AI141" s="117">
        <f>FOFITO!AI20</f>
        <v>0</v>
      </c>
      <c r="AJ141" s="48"/>
      <c r="AK141" s="90"/>
      <c r="AL141" s="31"/>
      <c r="AM141" s="31"/>
      <c r="AN141" s="34"/>
      <c r="AO141" s="34"/>
      <c r="AP141" s="34"/>
      <c r="AQ141" s="34"/>
      <c r="AR141" s="35"/>
      <c r="AS141" s="31"/>
      <c r="AT141" s="31"/>
      <c r="AU141" s="31"/>
      <c r="AV141" s="31"/>
      <c r="AW141" s="31"/>
      <c r="AX141" s="31"/>
      <c r="AY141" s="31"/>
      <c r="AZ141" s="27">
        <f t="shared" si="169"/>
        <v>2</v>
      </c>
      <c r="BA141" s="28">
        <f t="shared" si="170"/>
        <v>0</v>
      </c>
      <c r="BB141" s="29">
        <f t="shared" si="171"/>
        <v>0</v>
      </c>
      <c r="BC141" s="29">
        <f t="shared" si="172"/>
        <v>0</v>
      </c>
      <c r="BD141" s="29">
        <f t="shared" si="173"/>
        <v>3</v>
      </c>
      <c r="BE141" s="29">
        <f t="shared" si="174"/>
        <v>3</v>
      </c>
      <c r="BF141" s="29">
        <f t="shared" si="175"/>
        <v>3</v>
      </c>
      <c r="BG141" s="29">
        <f t="shared" si="176"/>
        <v>6</v>
      </c>
      <c r="BH141" s="29">
        <f t="shared" si="177"/>
        <v>0</v>
      </c>
      <c r="BI141" s="29">
        <f t="shared" si="178"/>
        <v>0</v>
      </c>
      <c r="BJ141" s="29">
        <f t="shared" si="179"/>
        <v>2</v>
      </c>
      <c r="BK141" s="29">
        <f t="shared" si="180"/>
        <v>0</v>
      </c>
      <c r="BL141" s="29">
        <f t="shared" si="181"/>
        <v>0</v>
      </c>
      <c r="BM141" s="29">
        <f t="shared" si="182"/>
        <v>0</v>
      </c>
      <c r="BN141" s="29">
        <f t="shared" si="183"/>
        <v>0</v>
      </c>
      <c r="BO141" s="29">
        <f t="shared" si="184"/>
        <v>0</v>
      </c>
      <c r="BP141" s="29">
        <f t="shared" si="185"/>
        <v>0</v>
      </c>
      <c r="BQ141" s="29">
        <f t="shared" si="186"/>
        <v>0</v>
      </c>
      <c r="BR141" s="29">
        <f t="shared" si="187"/>
        <v>0</v>
      </c>
      <c r="BS141" s="29">
        <f t="shared" si="188"/>
        <v>0</v>
      </c>
      <c r="BT141" s="29">
        <f t="shared" si="189"/>
        <v>0</v>
      </c>
      <c r="BU141" s="30">
        <f t="shared" si="190"/>
        <v>0</v>
      </c>
      <c r="BV141" s="30">
        <f t="shared" si="191"/>
        <v>0</v>
      </c>
      <c r="BW141" s="22"/>
      <c r="BX141" s="28">
        <f t="shared" si="192"/>
        <v>300</v>
      </c>
      <c r="BY141" s="29">
        <f t="shared" si="193"/>
        <v>0</v>
      </c>
      <c r="BZ141" s="29">
        <f t="shared" si="194"/>
        <v>10</v>
      </c>
      <c r="CA141" s="29">
        <f t="shared" si="195"/>
        <v>0</v>
      </c>
      <c r="CB141" s="29">
        <f t="shared" si="196"/>
        <v>0</v>
      </c>
      <c r="CC141" s="30">
        <f t="shared" si="231"/>
        <v>310</v>
      </c>
      <c r="CD141" s="122">
        <f t="shared" si="103"/>
        <v>163.33333333333334</v>
      </c>
      <c r="CE141" s="22">
        <f t="shared" si="197"/>
        <v>3</v>
      </c>
      <c r="CF141" s="122">
        <f t="shared" si="104"/>
        <v>123.33333333333334</v>
      </c>
      <c r="CG141" s="22">
        <f t="shared" si="198"/>
        <v>4</v>
      </c>
      <c r="CH141" s="122">
        <f t="shared" si="105"/>
        <v>83.333333333333343</v>
      </c>
      <c r="CI141" s="22">
        <f t="shared" si="199"/>
        <v>5</v>
      </c>
      <c r="CJ141" s="22"/>
      <c r="CK141" s="22">
        <f t="shared" si="200"/>
        <v>0.55328490603080549</v>
      </c>
      <c r="CL141" s="22"/>
      <c r="CM141" s="22">
        <f t="shared" si="201"/>
        <v>0</v>
      </c>
      <c r="CN141" s="22">
        <f t="shared" si="202"/>
        <v>0</v>
      </c>
      <c r="CO141" s="22">
        <f t="shared" si="203"/>
        <v>0.55762081784386619</v>
      </c>
      <c r="CP141" s="22">
        <f t="shared" si="204"/>
        <v>4.615384615384615</v>
      </c>
      <c r="CQ141" s="22">
        <f t="shared" si="205"/>
        <v>0</v>
      </c>
      <c r="CR141" s="22">
        <f t="shared" si="206"/>
        <v>0</v>
      </c>
      <c r="CS141" s="22">
        <f t="shared" si="207"/>
        <v>5.7142857142857144</v>
      </c>
      <c r="CT141" s="22">
        <f t="shared" si="208"/>
        <v>0</v>
      </c>
      <c r="CU141" s="22">
        <f t="shared" si="209"/>
        <v>0</v>
      </c>
      <c r="CV141" s="22">
        <f t="shared" si="210"/>
        <v>0</v>
      </c>
      <c r="CW141" s="22" t="e">
        <f t="shared" si="211"/>
        <v>#DIV/0!</v>
      </c>
      <c r="CX141" s="22" t="e">
        <f t="shared" si="212"/>
        <v>#DIV/0!</v>
      </c>
      <c r="CY141" s="22">
        <f t="shared" si="213"/>
        <v>0</v>
      </c>
      <c r="CZ141" s="22">
        <f t="shared" si="214"/>
        <v>0</v>
      </c>
      <c r="DA141" s="22">
        <f t="shared" si="215"/>
        <v>0</v>
      </c>
      <c r="DB141" s="22">
        <f t="shared" si="216"/>
        <v>0</v>
      </c>
      <c r="DC141" s="22">
        <f t="shared" si="217"/>
        <v>0</v>
      </c>
      <c r="DD141" s="22"/>
      <c r="DE141" s="22">
        <f t="shared" si="218"/>
        <v>0</v>
      </c>
      <c r="DF141" s="22">
        <f t="shared" si="219"/>
        <v>0</v>
      </c>
      <c r="DG141" s="22">
        <f t="shared" si="220"/>
        <v>1</v>
      </c>
      <c r="DH141" s="22">
        <f t="shared" si="221"/>
        <v>1</v>
      </c>
      <c r="DI141" s="22">
        <f t="shared" si="222"/>
        <v>0</v>
      </c>
      <c r="DJ141" s="22">
        <f t="shared" si="223"/>
        <v>0</v>
      </c>
      <c r="DK141" s="22">
        <f t="shared" si="224"/>
        <v>1</v>
      </c>
      <c r="DL141" s="22">
        <f t="shared" si="225"/>
        <v>0</v>
      </c>
      <c r="DM141" s="22">
        <f t="shared" si="226"/>
        <v>0</v>
      </c>
      <c r="DN141" s="22">
        <f t="shared" si="227"/>
        <v>0</v>
      </c>
      <c r="DO141" s="22">
        <f t="shared" si="228"/>
        <v>0</v>
      </c>
      <c r="DP141" s="22">
        <f t="shared" si="229"/>
        <v>0</v>
      </c>
      <c r="DQ141" s="22">
        <f t="shared" si="230"/>
        <v>0</v>
      </c>
      <c r="DR141" s="22"/>
      <c r="DS141" s="22"/>
    </row>
    <row r="142" spans="1:123" ht="15.75" thickBot="1">
      <c r="A142" s="117" t="str">
        <f>FOFITO!A21</f>
        <v>FOFITO</v>
      </c>
      <c r="B142" s="117">
        <f>FOFITO!B21</f>
        <v>19</v>
      </c>
      <c r="C142" s="117" t="str">
        <f>FOFITO!C21</f>
        <v>Nair Katia Nemr</v>
      </c>
      <c r="D142" s="96" t="str">
        <f>FOFITO!D21</f>
        <v>P</v>
      </c>
      <c r="E142" s="117">
        <f>FOFITO!E21</f>
        <v>0</v>
      </c>
      <c r="F142" s="117">
        <f>FOFITO!F21</f>
        <v>1</v>
      </c>
      <c r="G142" s="117">
        <f>FOFITO!G21</f>
        <v>2</v>
      </c>
      <c r="H142" s="117">
        <f>FOFITO!H21</f>
        <v>1</v>
      </c>
      <c r="I142" s="117">
        <f>FOFITO!I21</f>
        <v>0</v>
      </c>
      <c r="J142" s="117">
        <f>FOFITO!J21</f>
        <v>0</v>
      </c>
      <c r="K142" s="117">
        <f>FOFITO!K21</f>
        <v>0</v>
      </c>
      <c r="L142" s="117">
        <f>FOFITO!L21</f>
        <v>0</v>
      </c>
      <c r="M142" s="117">
        <f>FOFITO!M21</f>
        <v>0</v>
      </c>
      <c r="N142" s="117">
        <f>FOFITO!N21</f>
        <v>0</v>
      </c>
      <c r="O142" s="117">
        <f>FOFITO!O21</f>
        <v>0</v>
      </c>
      <c r="P142" s="117">
        <f>FOFITO!P21</f>
        <v>0</v>
      </c>
      <c r="Q142" s="117">
        <f>FOFITO!Q21</f>
        <v>0</v>
      </c>
      <c r="R142" s="117">
        <f>FOFITO!R21</f>
        <v>0</v>
      </c>
      <c r="S142" s="117">
        <f>FOFITO!S21</f>
        <v>0</v>
      </c>
      <c r="T142" s="96" t="str">
        <f>FOFITO!T21</f>
        <v>P</v>
      </c>
      <c r="U142" s="117">
        <f>FOFITO!U21</f>
        <v>0</v>
      </c>
      <c r="V142" s="117">
        <f>FOFITO!V21</f>
        <v>1</v>
      </c>
      <c r="W142" s="117">
        <f>FOFITO!W21</f>
        <v>0</v>
      </c>
      <c r="X142" s="117">
        <f>FOFITO!X21</f>
        <v>0</v>
      </c>
      <c r="Y142" s="117">
        <f>FOFITO!Y21</f>
        <v>0</v>
      </c>
      <c r="Z142" s="117">
        <f>FOFITO!Z21</f>
        <v>0</v>
      </c>
      <c r="AA142" s="117">
        <f>FOFITO!AA21</f>
        <v>0</v>
      </c>
      <c r="AB142" s="117">
        <f>FOFITO!AB21</f>
        <v>0</v>
      </c>
      <c r="AC142" s="117">
        <f>FOFITO!AC21</f>
        <v>0</v>
      </c>
      <c r="AD142" s="117">
        <f>FOFITO!AD21</f>
        <v>0</v>
      </c>
      <c r="AE142" s="117">
        <f>FOFITO!AE21</f>
        <v>0</v>
      </c>
      <c r="AF142" s="117">
        <f>FOFITO!AF21</f>
        <v>0</v>
      </c>
      <c r="AG142" s="117">
        <f>FOFITO!AG21</f>
        <v>0</v>
      </c>
      <c r="AH142" s="117">
        <f>FOFITO!AH21</f>
        <v>0</v>
      </c>
      <c r="AI142" s="117">
        <f>FOFITO!AI21</f>
        <v>0</v>
      </c>
      <c r="AJ142" s="48"/>
      <c r="AK142" s="90"/>
      <c r="AL142" s="31"/>
      <c r="AM142" s="31"/>
      <c r="AN142" s="34"/>
      <c r="AO142" s="34"/>
      <c r="AP142" s="34"/>
      <c r="AQ142" s="34"/>
      <c r="AR142" s="35"/>
      <c r="AS142" s="31"/>
      <c r="AT142" s="31"/>
      <c r="AU142" s="31"/>
      <c r="AV142" s="31"/>
      <c r="AW142" s="31"/>
      <c r="AX142" s="31"/>
      <c r="AY142" s="31"/>
      <c r="AZ142" s="27">
        <f t="shared" si="169"/>
        <v>2</v>
      </c>
      <c r="BA142" s="28">
        <f t="shared" si="170"/>
        <v>0</v>
      </c>
      <c r="BB142" s="29">
        <f t="shared" si="171"/>
        <v>2</v>
      </c>
      <c r="BC142" s="29">
        <f t="shared" si="172"/>
        <v>2</v>
      </c>
      <c r="BD142" s="29">
        <f t="shared" si="173"/>
        <v>2</v>
      </c>
      <c r="BE142" s="29">
        <f t="shared" si="174"/>
        <v>4</v>
      </c>
      <c r="BF142" s="29">
        <f t="shared" si="175"/>
        <v>1</v>
      </c>
      <c r="BG142" s="29">
        <f t="shared" si="176"/>
        <v>5</v>
      </c>
      <c r="BH142" s="29">
        <f t="shared" si="177"/>
        <v>0</v>
      </c>
      <c r="BI142" s="29">
        <f t="shared" si="178"/>
        <v>0</v>
      </c>
      <c r="BJ142" s="29">
        <f t="shared" si="179"/>
        <v>0</v>
      </c>
      <c r="BK142" s="29">
        <f t="shared" si="180"/>
        <v>0</v>
      </c>
      <c r="BL142" s="29">
        <f t="shared" si="181"/>
        <v>0</v>
      </c>
      <c r="BM142" s="29">
        <f t="shared" si="182"/>
        <v>0</v>
      </c>
      <c r="BN142" s="29">
        <f t="shared" si="183"/>
        <v>0</v>
      </c>
      <c r="BO142" s="29">
        <f t="shared" si="184"/>
        <v>0</v>
      </c>
      <c r="BP142" s="29">
        <f t="shared" si="185"/>
        <v>0</v>
      </c>
      <c r="BQ142" s="29">
        <f t="shared" si="186"/>
        <v>0</v>
      </c>
      <c r="BR142" s="29">
        <f t="shared" si="187"/>
        <v>0</v>
      </c>
      <c r="BS142" s="29">
        <f t="shared" si="188"/>
        <v>0</v>
      </c>
      <c r="BT142" s="29">
        <f t="shared" si="189"/>
        <v>0</v>
      </c>
      <c r="BU142" s="30">
        <f t="shared" si="190"/>
        <v>0</v>
      </c>
      <c r="BV142" s="30">
        <f t="shared" si="191"/>
        <v>0</v>
      </c>
      <c r="BW142" s="22"/>
      <c r="BX142" s="28">
        <f t="shared" si="192"/>
        <v>320</v>
      </c>
      <c r="BY142" s="29">
        <f t="shared" si="193"/>
        <v>0</v>
      </c>
      <c r="BZ142" s="29">
        <f t="shared" si="194"/>
        <v>0</v>
      </c>
      <c r="CA142" s="29">
        <f t="shared" si="195"/>
        <v>0</v>
      </c>
      <c r="CB142" s="29">
        <f t="shared" si="196"/>
        <v>0</v>
      </c>
      <c r="CC142" s="30">
        <f t="shared" si="231"/>
        <v>320</v>
      </c>
      <c r="CD142" s="122">
        <f t="shared" si="103"/>
        <v>173.33333333333334</v>
      </c>
      <c r="CE142" s="22">
        <f t="shared" si="197"/>
        <v>3</v>
      </c>
      <c r="CF142" s="122">
        <f t="shared" si="104"/>
        <v>133.33333333333334</v>
      </c>
      <c r="CG142" s="22">
        <f t="shared" si="198"/>
        <v>4</v>
      </c>
      <c r="CH142" s="122">
        <f t="shared" si="105"/>
        <v>93.333333333333343</v>
      </c>
      <c r="CI142" s="22">
        <f t="shared" si="199"/>
        <v>5</v>
      </c>
      <c r="CJ142" s="22"/>
      <c r="CK142" s="22">
        <f t="shared" si="200"/>
        <v>0.57113280622534757</v>
      </c>
      <c r="CL142" s="22"/>
      <c r="CM142" s="22">
        <f t="shared" si="201"/>
        <v>0</v>
      </c>
      <c r="CN142" s="22">
        <f t="shared" si="202"/>
        <v>1.1299435028248588</v>
      </c>
      <c r="CO142" s="22">
        <f t="shared" si="203"/>
        <v>0.37174721189591081</v>
      </c>
      <c r="CP142" s="22">
        <f t="shared" si="204"/>
        <v>1.5384615384615383</v>
      </c>
      <c r="CQ142" s="22">
        <f t="shared" si="205"/>
        <v>0</v>
      </c>
      <c r="CR142" s="22">
        <f t="shared" si="206"/>
        <v>0</v>
      </c>
      <c r="CS142" s="22">
        <f t="shared" si="207"/>
        <v>0</v>
      </c>
      <c r="CT142" s="22">
        <f t="shared" si="208"/>
        <v>0</v>
      </c>
      <c r="CU142" s="22">
        <f t="shared" si="209"/>
        <v>0</v>
      </c>
      <c r="CV142" s="22">
        <f t="shared" si="210"/>
        <v>0</v>
      </c>
      <c r="CW142" s="22" t="e">
        <f t="shared" si="211"/>
        <v>#DIV/0!</v>
      </c>
      <c r="CX142" s="22" t="e">
        <f t="shared" si="212"/>
        <v>#DIV/0!</v>
      </c>
      <c r="CY142" s="22">
        <f t="shared" si="213"/>
        <v>0</v>
      </c>
      <c r="CZ142" s="22">
        <f t="shared" si="214"/>
        <v>0</v>
      </c>
      <c r="DA142" s="22">
        <f t="shared" si="215"/>
        <v>0</v>
      </c>
      <c r="DB142" s="22">
        <f t="shared" si="216"/>
        <v>0</v>
      </c>
      <c r="DC142" s="22">
        <f t="shared" si="217"/>
        <v>0</v>
      </c>
      <c r="DD142" s="22"/>
      <c r="DE142" s="22">
        <f t="shared" si="218"/>
        <v>0</v>
      </c>
      <c r="DF142" s="22">
        <f t="shared" si="219"/>
        <v>1</v>
      </c>
      <c r="DG142" s="22">
        <f t="shared" si="220"/>
        <v>1</v>
      </c>
      <c r="DH142" s="22">
        <f t="shared" si="221"/>
        <v>1</v>
      </c>
      <c r="DI142" s="22">
        <f t="shared" si="222"/>
        <v>0</v>
      </c>
      <c r="DJ142" s="22">
        <f t="shared" si="223"/>
        <v>0</v>
      </c>
      <c r="DK142" s="22">
        <f t="shared" si="224"/>
        <v>0</v>
      </c>
      <c r="DL142" s="22">
        <f t="shared" si="225"/>
        <v>0</v>
      </c>
      <c r="DM142" s="22">
        <f t="shared" si="226"/>
        <v>0</v>
      </c>
      <c r="DN142" s="22">
        <f t="shared" si="227"/>
        <v>0</v>
      </c>
      <c r="DO142" s="22">
        <f t="shared" si="228"/>
        <v>0</v>
      </c>
      <c r="DP142" s="22">
        <f t="shared" si="229"/>
        <v>0</v>
      </c>
      <c r="DQ142" s="22">
        <f t="shared" si="230"/>
        <v>0</v>
      </c>
      <c r="DR142" s="22"/>
      <c r="DS142" s="22"/>
    </row>
    <row r="143" spans="1:123" ht="15.75" thickBot="1">
      <c r="A143" s="117" t="str">
        <f>FOFITO!A22</f>
        <v>FOFITO</v>
      </c>
      <c r="B143" s="117">
        <f>FOFITO!B22</f>
        <v>20</v>
      </c>
      <c r="C143" s="117" t="str">
        <f>FOFITO!C22</f>
        <v>Suelly C.O. Limongi</v>
      </c>
      <c r="D143" s="96" t="str">
        <f>FOFITO!D22</f>
        <v>P</v>
      </c>
      <c r="E143" s="117">
        <f>FOFITO!E22</f>
        <v>0</v>
      </c>
      <c r="F143" s="117">
        <f>FOFITO!F22</f>
        <v>3</v>
      </c>
      <c r="G143" s="117">
        <f>FOFITO!G22</f>
        <v>3</v>
      </c>
      <c r="H143" s="117">
        <f>FOFITO!H22</f>
        <v>0</v>
      </c>
      <c r="I143" s="117">
        <f>FOFITO!I22</f>
        <v>0</v>
      </c>
      <c r="J143" s="117">
        <f>FOFITO!J22</f>
        <v>0</v>
      </c>
      <c r="K143" s="117">
        <f>FOFITO!K22</f>
        <v>0</v>
      </c>
      <c r="L143" s="117">
        <f>FOFITO!L22</f>
        <v>0</v>
      </c>
      <c r="M143" s="117">
        <f>FOFITO!M22</f>
        <v>0</v>
      </c>
      <c r="N143" s="117">
        <f>FOFITO!N22</f>
        <v>0</v>
      </c>
      <c r="O143" s="117">
        <f>FOFITO!O22</f>
        <v>0</v>
      </c>
      <c r="P143" s="117">
        <f>FOFITO!P22</f>
        <v>0</v>
      </c>
      <c r="Q143" s="117">
        <f>FOFITO!Q22</f>
        <v>0</v>
      </c>
      <c r="R143" s="117">
        <f>FOFITO!R22</f>
        <v>0</v>
      </c>
      <c r="S143" s="117">
        <f>FOFITO!S22</f>
        <v>0</v>
      </c>
      <c r="T143" s="96" t="str">
        <f>FOFITO!T22</f>
        <v>P</v>
      </c>
      <c r="U143" s="117">
        <f>FOFITO!U22</f>
        <v>0</v>
      </c>
      <c r="V143" s="117">
        <f>FOFITO!V22</f>
        <v>1</v>
      </c>
      <c r="W143" s="117">
        <f>FOFITO!W22</f>
        <v>0</v>
      </c>
      <c r="X143" s="117">
        <f>FOFITO!X22</f>
        <v>0</v>
      </c>
      <c r="Y143" s="117">
        <f>FOFITO!Y22</f>
        <v>0</v>
      </c>
      <c r="Z143" s="117">
        <f>FOFITO!Z22</f>
        <v>0</v>
      </c>
      <c r="AA143" s="117">
        <f>FOFITO!AA22</f>
        <v>0</v>
      </c>
      <c r="AB143" s="117">
        <f>FOFITO!AB22</f>
        <v>0</v>
      </c>
      <c r="AC143" s="117">
        <f>FOFITO!AC22</f>
        <v>0</v>
      </c>
      <c r="AD143" s="117">
        <f>FOFITO!AD22</f>
        <v>0</v>
      </c>
      <c r="AE143" s="117">
        <f>FOFITO!AE22</f>
        <v>0</v>
      </c>
      <c r="AF143" s="117">
        <f>FOFITO!AF22</f>
        <v>0</v>
      </c>
      <c r="AG143" s="117">
        <f>FOFITO!AG22</f>
        <v>0</v>
      </c>
      <c r="AH143" s="117">
        <f>FOFITO!AH22</f>
        <v>0</v>
      </c>
      <c r="AI143" s="117">
        <f>FOFITO!AI22</f>
        <v>0</v>
      </c>
      <c r="AJ143" s="48"/>
      <c r="AK143" s="90"/>
      <c r="AL143" s="31"/>
      <c r="AM143" s="31"/>
      <c r="AN143" s="34"/>
      <c r="AO143" s="34"/>
      <c r="AP143" s="34"/>
      <c r="AQ143" s="34"/>
      <c r="AR143" s="35"/>
      <c r="AS143" s="31"/>
      <c r="AT143" s="31"/>
      <c r="AU143" s="31"/>
      <c r="AV143" s="31"/>
      <c r="AW143" s="31"/>
      <c r="AX143" s="31"/>
      <c r="AY143" s="31"/>
      <c r="AZ143" s="27">
        <f t="shared" si="169"/>
        <v>2</v>
      </c>
      <c r="BA143" s="28">
        <f t="shared" si="170"/>
        <v>0</v>
      </c>
      <c r="BB143" s="29">
        <f t="shared" si="171"/>
        <v>4</v>
      </c>
      <c r="BC143" s="29">
        <f t="shared" si="172"/>
        <v>4</v>
      </c>
      <c r="BD143" s="29">
        <f t="shared" si="173"/>
        <v>3</v>
      </c>
      <c r="BE143" s="29">
        <f t="shared" si="174"/>
        <v>7</v>
      </c>
      <c r="BF143" s="29">
        <f t="shared" si="175"/>
        <v>0</v>
      </c>
      <c r="BG143" s="29">
        <f t="shared" si="176"/>
        <v>7</v>
      </c>
      <c r="BH143" s="29">
        <f t="shared" si="177"/>
        <v>0</v>
      </c>
      <c r="BI143" s="29">
        <f t="shared" si="178"/>
        <v>0</v>
      </c>
      <c r="BJ143" s="29">
        <f t="shared" si="179"/>
        <v>0</v>
      </c>
      <c r="BK143" s="29">
        <f t="shared" si="180"/>
        <v>0</v>
      </c>
      <c r="BL143" s="29">
        <f t="shared" si="181"/>
        <v>0</v>
      </c>
      <c r="BM143" s="29">
        <f t="shared" si="182"/>
        <v>0</v>
      </c>
      <c r="BN143" s="29">
        <f t="shared" si="183"/>
        <v>0</v>
      </c>
      <c r="BO143" s="29">
        <f t="shared" si="184"/>
        <v>0</v>
      </c>
      <c r="BP143" s="29">
        <f t="shared" si="185"/>
        <v>0</v>
      </c>
      <c r="BQ143" s="29">
        <f t="shared" si="186"/>
        <v>0</v>
      </c>
      <c r="BR143" s="29">
        <f t="shared" si="187"/>
        <v>0</v>
      </c>
      <c r="BS143" s="29">
        <f t="shared" si="188"/>
        <v>0</v>
      </c>
      <c r="BT143" s="29">
        <f t="shared" si="189"/>
        <v>0</v>
      </c>
      <c r="BU143" s="30">
        <f t="shared" si="190"/>
        <v>0</v>
      </c>
      <c r="BV143" s="30">
        <f t="shared" si="191"/>
        <v>0</v>
      </c>
      <c r="BW143" s="22"/>
      <c r="BX143" s="28">
        <f t="shared" si="192"/>
        <v>500</v>
      </c>
      <c r="BY143" s="29">
        <f t="shared" si="193"/>
        <v>0</v>
      </c>
      <c r="BZ143" s="29">
        <f t="shared" si="194"/>
        <v>0</v>
      </c>
      <c r="CA143" s="29">
        <f t="shared" si="195"/>
        <v>0</v>
      </c>
      <c r="CB143" s="29">
        <f t="shared" si="196"/>
        <v>0</v>
      </c>
      <c r="CC143" s="30">
        <f t="shared" si="231"/>
        <v>500</v>
      </c>
      <c r="CD143" s="122">
        <f t="shared" si="103"/>
        <v>353.33333333333337</v>
      </c>
      <c r="CE143" s="22">
        <f t="shared" si="197"/>
        <v>3</v>
      </c>
      <c r="CF143" s="122">
        <f t="shared" si="104"/>
        <v>313.33333333333337</v>
      </c>
      <c r="CG143" s="22">
        <f t="shared" si="198"/>
        <v>4</v>
      </c>
      <c r="CH143" s="122">
        <f t="shared" si="105"/>
        <v>273.33333333333337</v>
      </c>
      <c r="CI143" s="22">
        <f t="shared" si="199"/>
        <v>5</v>
      </c>
      <c r="CJ143" s="22"/>
      <c r="CK143" s="22">
        <f t="shared" si="200"/>
        <v>0.89239500972710561</v>
      </c>
      <c r="CL143" s="22"/>
      <c r="CM143" s="22">
        <f t="shared" si="201"/>
        <v>0</v>
      </c>
      <c r="CN143" s="22">
        <f t="shared" si="202"/>
        <v>2.2598870056497176</v>
      </c>
      <c r="CO143" s="22">
        <f t="shared" si="203"/>
        <v>0.55762081784386619</v>
      </c>
      <c r="CP143" s="22">
        <f t="shared" si="204"/>
        <v>0</v>
      </c>
      <c r="CQ143" s="22">
        <f t="shared" si="205"/>
        <v>0</v>
      </c>
      <c r="CR143" s="22">
        <f t="shared" si="206"/>
        <v>0</v>
      </c>
      <c r="CS143" s="22">
        <f t="shared" si="207"/>
        <v>0</v>
      </c>
      <c r="CT143" s="22">
        <f t="shared" si="208"/>
        <v>0</v>
      </c>
      <c r="CU143" s="22">
        <f t="shared" si="209"/>
        <v>0</v>
      </c>
      <c r="CV143" s="22">
        <f t="shared" si="210"/>
        <v>0</v>
      </c>
      <c r="CW143" s="22" t="e">
        <f t="shared" si="211"/>
        <v>#DIV/0!</v>
      </c>
      <c r="CX143" s="22" t="e">
        <f t="shared" si="212"/>
        <v>#DIV/0!</v>
      </c>
      <c r="CY143" s="22">
        <f t="shared" si="213"/>
        <v>0</v>
      </c>
      <c r="CZ143" s="22">
        <f t="shared" si="214"/>
        <v>0</v>
      </c>
      <c r="DA143" s="22">
        <f t="shared" si="215"/>
        <v>0</v>
      </c>
      <c r="DB143" s="22">
        <f t="shared" si="216"/>
        <v>0</v>
      </c>
      <c r="DC143" s="22">
        <f t="shared" si="217"/>
        <v>0</v>
      </c>
      <c r="DD143" s="22"/>
      <c r="DE143" s="22">
        <f t="shared" si="218"/>
        <v>0</v>
      </c>
      <c r="DF143" s="22">
        <f t="shared" si="219"/>
        <v>1</v>
      </c>
      <c r="DG143" s="22">
        <f t="shared" si="220"/>
        <v>1</v>
      </c>
      <c r="DH143" s="22">
        <f t="shared" si="221"/>
        <v>0</v>
      </c>
      <c r="DI143" s="22">
        <f t="shared" si="222"/>
        <v>0</v>
      </c>
      <c r="DJ143" s="22">
        <f t="shared" si="223"/>
        <v>0</v>
      </c>
      <c r="DK143" s="22">
        <f t="shared" si="224"/>
        <v>0</v>
      </c>
      <c r="DL143" s="22">
        <f t="shared" si="225"/>
        <v>0</v>
      </c>
      <c r="DM143" s="22">
        <f t="shared" si="226"/>
        <v>0</v>
      </c>
      <c r="DN143" s="22">
        <f t="shared" si="227"/>
        <v>0</v>
      </c>
      <c r="DO143" s="22">
        <f t="shared" si="228"/>
        <v>0</v>
      </c>
      <c r="DP143" s="22">
        <f t="shared" si="229"/>
        <v>0</v>
      </c>
      <c r="DQ143" s="22">
        <f t="shared" si="230"/>
        <v>0</v>
      </c>
      <c r="DR143" s="22"/>
      <c r="DS143" s="22"/>
    </row>
    <row r="144" spans="1:123" ht="15.75" thickBot="1">
      <c r="A144" s="117" t="str">
        <f>FOFITO!A23</f>
        <v>FOFITO</v>
      </c>
      <c r="B144" s="117">
        <f>FOFITO!B23</f>
        <v>21</v>
      </c>
      <c r="C144" s="117" t="str">
        <f>FOFITO!C23</f>
        <v>Elizabeth Alves Ferreira</v>
      </c>
      <c r="D144" s="96" t="str">
        <f>FOFITO!D23</f>
        <v>P</v>
      </c>
      <c r="E144" s="117">
        <f>FOFITO!E23</f>
        <v>0</v>
      </c>
      <c r="F144" s="117">
        <f>FOFITO!F23</f>
        <v>1</v>
      </c>
      <c r="G144" s="117">
        <f>FOFITO!G23</f>
        <v>1</v>
      </c>
      <c r="H144" s="117">
        <f>FOFITO!H23</f>
        <v>0</v>
      </c>
      <c r="I144" s="117">
        <f>FOFITO!I23</f>
        <v>0</v>
      </c>
      <c r="J144" s="117">
        <f>FOFITO!J23</f>
        <v>0</v>
      </c>
      <c r="K144" s="117">
        <f>FOFITO!K23</f>
        <v>0</v>
      </c>
      <c r="L144" s="117">
        <f>FOFITO!L23</f>
        <v>0</v>
      </c>
      <c r="M144" s="117">
        <f>FOFITO!M23</f>
        <v>0</v>
      </c>
      <c r="N144" s="117">
        <f>FOFITO!N23</f>
        <v>0</v>
      </c>
      <c r="O144" s="117">
        <f>FOFITO!O23</f>
        <v>0</v>
      </c>
      <c r="P144" s="117">
        <f>FOFITO!P23</f>
        <v>0</v>
      </c>
      <c r="Q144" s="117">
        <f>FOFITO!Q23</f>
        <v>0</v>
      </c>
      <c r="R144" s="117">
        <f>FOFITO!R23</f>
        <v>0</v>
      </c>
      <c r="S144" s="117">
        <f>FOFITO!S23</f>
        <v>0</v>
      </c>
      <c r="T144" s="96" t="str">
        <f>FOFITO!T23</f>
        <v>P</v>
      </c>
      <c r="U144" s="117">
        <f>FOFITO!U23</f>
        <v>0</v>
      </c>
      <c r="V144" s="117">
        <f>FOFITO!V23</f>
        <v>1</v>
      </c>
      <c r="W144" s="117">
        <f>FOFITO!W23</f>
        <v>0</v>
      </c>
      <c r="X144" s="117">
        <f>FOFITO!X23</f>
        <v>0</v>
      </c>
      <c r="Y144" s="117">
        <f>FOFITO!Y23</f>
        <v>0</v>
      </c>
      <c r="Z144" s="117">
        <f>FOFITO!Z23</f>
        <v>0</v>
      </c>
      <c r="AA144" s="117">
        <f>FOFITO!AA23</f>
        <v>0</v>
      </c>
      <c r="AB144" s="117">
        <f>FOFITO!AB23</f>
        <v>0</v>
      </c>
      <c r="AC144" s="117">
        <f>FOFITO!AC23</f>
        <v>0</v>
      </c>
      <c r="AD144" s="117">
        <f>FOFITO!AD23</f>
        <v>0</v>
      </c>
      <c r="AE144" s="117">
        <f>FOFITO!AE23</f>
        <v>0</v>
      </c>
      <c r="AF144" s="117">
        <f>FOFITO!AF23</f>
        <v>0</v>
      </c>
      <c r="AG144" s="117">
        <f>FOFITO!AG23</f>
        <v>0</v>
      </c>
      <c r="AH144" s="117">
        <f>FOFITO!AH23</f>
        <v>0</v>
      </c>
      <c r="AI144" s="117">
        <f>FOFITO!AI23</f>
        <v>0</v>
      </c>
      <c r="AJ144" s="48"/>
      <c r="AK144" s="90"/>
      <c r="AL144" s="31"/>
      <c r="AM144" s="31"/>
      <c r="AN144" s="34"/>
      <c r="AO144" s="34"/>
      <c r="AP144" s="34"/>
      <c r="AQ144" s="34"/>
      <c r="AR144" s="35"/>
      <c r="AS144" s="31"/>
      <c r="AT144" s="31"/>
      <c r="AU144" s="31"/>
      <c r="AV144" s="31"/>
      <c r="AW144" s="31"/>
      <c r="AX144" s="31"/>
      <c r="AY144" s="31"/>
      <c r="AZ144" s="27">
        <f t="shared" si="169"/>
        <v>2</v>
      </c>
      <c r="BA144" s="28">
        <f t="shared" si="170"/>
        <v>0</v>
      </c>
      <c r="BB144" s="29">
        <f t="shared" si="171"/>
        <v>2</v>
      </c>
      <c r="BC144" s="29">
        <f t="shared" si="172"/>
        <v>2</v>
      </c>
      <c r="BD144" s="29">
        <f t="shared" si="173"/>
        <v>1</v>
      </c>
      <c r="BE144" s="29">
        <f t="shared" si="174"/>
        <v>3</v>
      </c>
      <c r="BF144" s="29">
        <f t="shared" si="175"/>
        <v>0</v>
      </c>
      <c r="BG144" s="29">
        <f t="shared" si="176"/>
        <v>3</v>
      </c>
      <c r="BH144" s="29">
        <f t="shared" si="177"/>
        <v>0</v>
      </c>
      <c r="BI144" s="29">
        <f t="shared" si="178"/>
        <v>0</v>
      </c>
      <c r="BJ144" s="29">
        <f t="shared" si="179"/>
        <v>0</v>
      </c>
      <c r="BK144" s="29">
        <f t="shared" si="180"/>
        <v>0</v>
      </c>
      <c r="BL144" s="29">
        <f t="shared" si="181"/>
        <v>0</v>
      </c>
      <c r="BM144" s="29">
        <f t="shared" si="182"/>
        <v>0</v>
      </c>
      <c r="BN144" s="29">
        <f t="shared" si="183"/>
        <v>0</v>
      </c>
      <c r="BO144" s="29">
        <f t="shared" si="184"/>
        <v>0</v>
      </c>
      <c r="BP144" s="29">
        <f t="shared" si="185"/>
        <v>0</v>
      </c>
      <c r="BQ144" s="29">
        <f t="shared" si="186"/>
        <v>0</v>
      </c>
      <c r="BR144" s="29">
        <f t="shared" si="187"/>
        <v>0</v>
      </c>
      <c r="BS144" s="29">
        <f t="shared" si="188"/>
        <v>0</v>
      </c>
      <c r="BT144" s="29">
        <f t="shared" si="189"/>
        <v>0</v>
      </c>
      <c r="BU144" s="30">
        <f t="shared" si="190"/>
        <v>0</v>
      </c>
      <c r="BV144" s="30">
        <f t="shared" si="191"/>
        <v>0</v>
      </c>
      <c r="BW144" s="22"/>
      <c r="BX144" s="28">
        <f t="shared" si="192"/>
        <v>220</v>
      </c>
      <c r="BY144" s="29">
        <f t="shared" si="193"/>
        <v>0</v>
      </c>
      <c r="BZ144" s="29">
        <f t="shared" si="194"/>
        <v>0</v>
      </c>
      <c r="CA144" s="29">
        <f t="shared" si="195"/>
        <v>0</v>
      </c>
      <c r="CB144" s="29">
        <f t="shared" si="196"/>
        <v>0</v>
      </c>
      <c r="CC144" s="30">
        <f t="shared" si="231"/>
        <v>220</v>
      </c>
      <c r="CD144" s="122">
        <f t="shared" si="103"/>
        <v>73.333333333333343</v>
      </c>
      <c r="CE144" s="22">
        <f t="shared" si="197"/>
        <v>3</v>
      </c>
      <c r="CF144" s="122">
        <f t="shared" si="104"/>
        <v>33.333333333333343</v>
      </c>
      <c r="CG144" s="22">
        <f t="shared" si="198"/>
        <v>4</v>
      </c>
      <c r="CH144" s="122">
        <f t="shared" si="105"/>
        <v>-6.6666666666666572</v>
      </c>
      <c r="CI144" s="22" t="str">
        <f t="shared" si="199"/>
        <v>NAO</v>
      </c>
      <c r="CJ144" s="22"/>
      <c r="CK144" s="22">
        <f t="shared" si="200"/>
        <v>0.39265380427992647</v>
      </c>
      <c r="CL144" s="22"/>
      <c r="CM144" s="22">
        <f t="shared" si="201"/>
        <v>0</v>
      </c>
      <c r="CN144" s="22">
        <f t="shared" si="202"/>
        <v>1.1299435028248588</v>
      </c>
      <c r="CO144" s="22">
        <f t="shared" si="203"/>
        <v>0.18587360594795541</v>
      </c>
      <c r="CP144" s="22">
        <f t="shared" si="204"/>
        <v>0</v>
      </c>
      <c r="CQ144" s="22">
        <f t="shared" si="205"/>
        <v>0</v>
      </c>
      <c r="CR144" s="22">
        <f t="shared" si="206"/>
        <v>0</v>
      </c>
      <c r="CS144" s="22">
        <f t="shared" si="207"/>
        <v>0</v>
      </c>
      <c r="CT144" s="22">
        <f t="shared" si="208"/>
        <v>0</v>
      </c>
      <c r="CU144" s="22">
        <f t="shared" si="209"/>
        <v>0</v>
      </c>
      <c r="CV144" s="22">
        <f t="shared" si="210"/>
        <v>0</v>
      </c>
      <c r="CW144" s="22" t="e">
        <f t="shared" si="211"/>
        <v>#DIV/0!</v>
      </c>
      <c r="CX144" s="22" t="e">
        <f t="shared" si="212"/>
        <v>#DIV/0!</v>
      </c>
      <c r="CY144" s="22">
        <f t="shared" si="213"/>
        <v>0</v>
      </c>
      <c r="CZ144" s="22">
        <f t="shared" si="214"/>
        <v>0</v>
      </c>
      <c r="DA144" s="22">
        <f t="shared" si="215"/>
        <v>0</v>
      </c>
      <c r="DB144" s="22">
        <f t="shared" si="216"/>
        <v>0</v>
      </c>
      <c r="DC144" s="22">
        <f t="shared" si="217"/>
        <v>0</v>
      </c>
      <c r="DD144" s="22"/>
      <c r="DE144" s="22">
        <f t="shared" si="218"/>
        <v>0</v>
      </c>
      <c r="DF144" s="22">
        <f t="shared" si="219"/>
        <v>1</v>
      </c>
      <c r="DG144" s="22">
        <f t="shared" si="220"/>
        <v>1</v>
      </c>
      <c r="DH144" s="22">
        <f t="shared" si="221"/>
        <v>0</v>
      </c>
      <c r="DI144" s="22">
        <f t="shared" si="222"/>
        <v>0</v>
      </c>
      <c r="DJ144" s="22">
        <f t="shared" si="223"/>
        <v>0</v>
      </c>
      <c r="DK144" s="22">
        <f t="shared" si="224"/>
        <v>0</v>
      </c>
      <c r="DL144" s="22">
        <f t="shared" si="225"/>
        <v>0</v>
      </c>
      <c r="DM144" s="22">
        <f t="shared" si="226"/>
        <v>0</v>
      </c>
      <c r="DN144" s="22">
        <f t="shared" si="227"/>
        <v>0</v>
      </c>
      <c r="DO144" s="22">
        <f t="shared" si="228"/>
        <v>0</v>
      </c>
      <c r="DP144" s="22">
        <f t="shared" si="229"/>
        <v>0</v>
      </c>
      <c r="DQ144" s="22">
        <f t="shared" si="230"/>
        <v>0</v>
      </c>
      <c r="DR144" s="22"/>
      <c r="DS144" s="22"/>
    </row>
    <row r="145" spans="1:123" ht="15.75" thickBot="1">
      <c r="A145" s="117" t="str">
        <f>FOFITO!A24</f>
        <v>FOFITO</v>
      </c>
      <c r="B145" s="117">
        <f>FOFITO!B24</f>
        <v>22</v>
      </c>
      <c r="C145" s="117" t="str">
        <f>FOFITO!C24</f>
        <v>Renata Mota Mamede Carvallo</v>
      </c>
      <c r="D145" s="96" t="str">
        <f>FOFITO!D24</f>
        <v>P</v>
      </c>
      <c r="E145" s="117">
        <f>FOFITO!E24</f>
        <v>2</v>
      </c>
      <c r="F145" s="117">
        <f>FOFITO!F24</f>
        <v>3</v>
      </c>
      <c r="G145" s="117">
        <f>FOFITO!G24</f>
        <v>0</v>
      </c>
      <c r="H145" s="117">
        <f>FOFITO!H24</f>
        <v>0</v>
      </c>
      <c r="I145" s="117">
        <f>FOFITO!I24</f>
        <v>0</v>
      </c>
      <c r="J145" s="117">
        <f>FOFITO!J24</f>
        <v>0</v>
      </c>
      <c r="K145" s="117">
        <f>FOFITO!K24</f>
        <v>0</v>
      </c>
      <c r="L145" s="117">
        <f>FOFITO!L24</f>
        <v>0</v>
      </c>
      <c r="M145" s="117">
        <f>FOFITO!M24</f>
        <v>0</v>
      </c>
      <c r="N145" s="117">
        <f>FOFITO!N24</f>
        <v>0</v>
      </c>
      <c r="O145" s="117">
        <f>FOFITO!O24</f>
        <v>0</v>
      </c>
      <c r="P145" s="117">
        <f>FOFITO!P24</f>
        <v>0</v>
      </c>
      <c r="Q145" s="117">
        <f>FOFITO!Q24</f>
        <v>0</v>
      </c>
      <c r="R145" s="117">
        <f>FOFITO!R24</f>
        <v>0</v>
      </c>
      <c r="S145" s="117">
        <f>FOFITO!S24</f>
        <v>0</v>
      </c>
      <c r="T145" s="96" t="str">
        <f>FOFITO!T24</f>
        <v>P</v>
      </c>
      <c r="U145" s="117">
        <f>FOFITO!U24</f>
        <v>0</v>
      </c>
      <c r="V145" s="117">
        <f>FOFITO!V24</f>
        <v>0</v>
      </c>
      <c r="W145" s="117">
        <f>FOFITO!W24</f>
        <v>3</v>
      </c>
      <c r="X145" s="117">
        <f>FOFITO!X24</f>
        <v>0</v>
      </c>
      <c r="Y145" s="117">
        <f>FOFITO!Y24</f>
        <v>0</v>
      </c>
      <c r="Z145" s="117">
        <f>FOFITO!Z24</f>
        <v>0</v>
      </c>
      <c r="AA145" s="117">
        <f>FOFITO!AA24</f>
        <v>0</v>
      </c>
      <c r="AB145" s="117">
        <f>FOFITO!AB24</f>
        <v>0</v>
      </c>
      <c r="AC145" s="117">
        <f>FOFITO!AC24</f>
        <v>0</v>
      </c>
      <c r="AD145" s="117">
        <f>FOFITO!AD24</f>
        <v>0</v>
      </c>
      <c r="AE145" s="117">
        <f>FOFITO!AE24</f>
        <v>0</v>
      </c>
      <c r="AF145" s="117">
        <f>FOFITO!AF24</f>
        <v>0</v>
      </c>
      <c r="AG145" s="117">
        <f>FOFITO!AG24</f>
        <v>0</v>
      </c>
      <c r="AH145" s="117">
        <f>FOFITO!AH24</f>
        <v>0</v>
      </c>
      <c r="AI145" s="117">
        <f>FOFITO!AI24</f>
        <v>0</v>
      </c>
      <c r="AJ145" s="48"/>
      <c r="AK145" s="90"/>
      <c r="AL145" s="31"/>
      <c r="AM145" s="31"/>
      <c r="AN145" s="34"/>
      <c r="AO145" s="34"/>
      <c r="AP145" s="34"/>
      <c r="AQ145" s="34"/>
      <c r="AR145" s="35"/>
      <c r="AS145" s="31"/>
      <c r="AT145" s="31"/>
      <c r="AU145" s="31"/>
      <c r="AV145" s="31"/>
      <c r="AW145" s="31"/>
      <c r="AX145" s="31"/>
      <c r="AY145" s="31"/>
      <c r="AZ145" s="27">
        <f t="shared" si="169"/>
        <v>2</v>
      </c>
      <c r="BA145" s="28">
        <f t="shared" si="170"/>
        <v>2</v>
      </c>
      <c r="BB145" s="29">
        <f t="shared" si="171"/>
        <v>3</v>
      </c>
      <c r="BC145" s="29">
        <f t="shared" si="172"/>
        <v>5</v>
      </c>
      <c r="BD145" s="29">
        <f t="shared" si="173"/>
        <v>3</v>
      </c>
      <c r="BE145" s="29">
        <f t="shared" si="174"/>
        <v>8</v>
      </c>
      <c r="BF145" s="29">
        <f t="shared" si="175"/>
        <v>0</v>
      </c>
      <c r="BG145" s="29">
        <f t="shared" si="176"/>
        <v>8</v>
      </c>
      <c r="BH145" s="29">
        <f t="shared" si="177"/>
        <v>0</v>
      </c>
      <c r="BI145" s="29">
        <f t="shared" si="178"/>
        <v>0</v>
      </c>
      <c r="BJ145" s="29">
        <f t="shared" si="179"/>
        <v>0</v>
      </c>
      <c r="BK145" s="29">
        <f t="shared" si="180"/>
        <v>0</v>
      </c>
      <c r="BL145" s="29">
        <f t="shared" si="181"/>
        <v>0</v>
      </c>
      <c r="BM145" s="29">
        <f t="shared" si="182"/>
        <v>0</v>
      </c>
      <c r="BN145" s="29">
        <f t="shared" si="183"/>
        <v>0</v>
      </c>
      <c r="BO145" s="29">
        <f t="shared" si="184"/>
        <v>0</v>
      </c>
      <c r="BP145" s="29">
        <f t="shared" si="185"/>
        <v>0</v>
      </c>
      <c r="BQ145" s="29">
        <f t="shared" si="186"/>
        <v>0</v>
      </c>
      <c r="BR145" s="29">
        <f t="shared" si="187"/>
        <v>0</v>
      </c>
      <c r="BS145" s="29">
        <f t="shared" si="188"/>
        <v>0</v>
      </c>
      <c r="BT145" s="29">
        <f t="shared" si="189"/>
        <v>0</v>
      </c>
      <c r="BU145" s="30">
        <f t="shared" si="190"/>
        <v>0</v>
      </c>
      <c r="BV145" s="30">
        <f t="shared" si="191"/>
        <v>0</v>
      </c>
      <c r="BW145" s="22"/>
      <c r="BX145" s="28">
        <f t="shared" si="192"/>
        <v>620</v>
      </c>
      <c r="BY145" s="29">
        <f t="shared" si="193"/>
        <v>0</v>
      </c>
      <c r="BZ145" s="29">
        <f t="shared" si="194"/>
        <v>0</v>
      </c>
      <c r="CA145" s="29">
        <f t="shared" si="195"/>
        <v>0</v>
      </c>
      <c r="CB145" s="29">
        <f t="shared" si="196"/>
        <v>0</v>
      </c>
      <c r="CC145" s="30">
        <f t="shared" si="231"/>
        <v>620</v>
      </c>
      <c r="CD145" s="122">
        <f t="shared" si="103"/>
        <v>473.33333333333337</v>
      </c>
      <c r="CE145" s="22">
        <f t="shared" si="197"/>
        <v>3</v>
      </c>
      <c r="CF145" s="122">
        <f t="shared" si="104"/>
        <v>433.33333333333337</v>
      </c>
      <c r="CG145" s="22">
        <f t="shared" si="198"/>
        <v>4</v>
      </c>
      <c r="CH145" s="122">
        <f t="shared" si="105"/>
        <v>393.33333333333337</v>
      </c>
      <c r="CI145" s="22">
        <f t="shared" si="199"/>
        <v>5</v>
      </c>
      <c r="CJ145" s="22"/>
      <c r="CK145" s="22">
        <f t="shared" si="200"/>
        <v>1.106569812061611</v>
      </c>
      <c r="CL145" s="22"/>
      <c r="CM145" s="22">
        <f t="shared" si="201"/>
        <v>9.5238095238095237</v>
      </c>
      <c r="CN145" s="22">
        <f t="shared" si="202"/>
        <v>1.6949152542372881</v>
      </c>
      <c r="CO145" s="22">
        <f t="shared" si="203"/>
        <v>0.55762081784386619</v>
      </c>
      <c r="CP145" s="22">
        <f t="shared" si="204"/>
        <v>0</v>
      </c>
      <c r="CQ145" s="22">
        <f t="shared" si="205"/>
        <v>0</v>
      </c>
      <c r="CR145" s="22">
        <f t="shared" si="206"/>
        <v>0</v>
      </c>
      <c r="CS145" s="22">
        <f t="shared" si="207"/>
        <v>0</v>
      </c>
      <c r="CT145" s="22">
        <f t="shared" si="208"/>
        <v>0</v>
      </c>
      <c r="CU145" s="22">
        <f t="shared" si="209"/>
        <v>0</v>
      </c>
      <c r="CV145" s="22">
        <f t="shared" si="210"/>
        <v>0</v>
      </c>
      <c r="CW145" s="22" t="e">
        <f t="shared" si="211"/>
        <v>#DIV/0!</v>
      </c>
      <c r="CX145" s="22" t="e">
        <f t="shared" si="212"/>
        <v>#DIV/0!</v>
      </c>
      <c r="CY145" s="22">
        <f t="shared" si="213"/>
        <v>0</v>
      </c>
      <c r="CZ145" s="22">
        <f t="shared" si="214"/>
        <v>0</v>
      </c>
      <c r="DA145" s="22">
        <f t="shared" si="215"/>
        <v>0</v>
      </c>
      <c r="DB145" s="22">
        <f t="shared" si="216"/>
        <v>0</v>
      </c>
      <c r="DC145" s="22">
        <f t="shared" si="217"/>
        <v>0</v>
      </c>
      <c r="DD145" s="22"/>
      <c r="DE145" s="22">
        <f t="shared" si="218"/>
        <v>1</v>
      </c>
      <c r="DF145" s="22">
        <f t="shared" si="219"/>
        <v>1</v>
      </c>
      <c r="DG145" s="22">
        <f t="shared" si="220"/>
        <v>1</v>
      </c>
      <c r="DH145" s="22">
        <f t="shared" si="221"/>
        <v>0</v>
      </c>
      <c r="DI145" s="22">
        <f t="shared" si="222"/>
        <v>0</v>
      </c>
      <c r="DJ145" s="22">
        <f t="shared" si="223"/>
        <v>0</v>
      </c>
      <c r="DK145" s="22">
        <f t="shared" si="224"/>
        <v>0</v>
      </c>
      <c r="DL145" s="22">
        <f t="shared" si="225"/>
        <v>0</v>
      </c>
      <c r="DM145" s="22">
        <f t="shared" si="226"/>
        <v>0</v>
      </c>
      <c r="DN145" s="22">
        <f t="shared" si="227"/>
        <v>0</v>
      </c>
      <c r="DO145" s="22">
        <f t="shared" si="228"/>
        <v>0</v>
      </c>
      <c r="DP145" s="22">
        <f t="shared" si="229"/>
        <v>0</v>
      </c>
      <c r="DQ145" s="22">
        <f t="shared" si="230"/>
        <v>0</v>
      </c>
      <c r="DR145" s="22">
        <f t="shared" si="42"/>
        <v>0</v>
      </c>
      <c r="DS145" s="22">
        <f t="shared" si="43"/>
        <v>0</v>
      </c>
    </row>
    <row r="146" spans="1:123" ht="15.75" thickBot="1">
      <c r="A146" s="42"/>
      <c r="B146" s="43"/>
      <c r="C146" s="44"/>
      <c r="D146" s="45"/>
      <c r="E146" s="46"/>
      <c r="F146" s="47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8"/>
      <c r="U146" s="47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8"/>
      <c r="AK146" s="47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8">
        <f>SUM(AZ3:AZ145)</f>
        <v>217</v>
      </c>
      <c r="BA146" s="49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50"/>
      <c r="BW146" s="42"/>
      <c r="BX146" s="43"/>
      <c r="BY146" s="43"/>
      <c r="BZ146" s="43"/>
      <c r="CA146" s="43"/>
      <c r="CB146" s="43"/>
      <c r="CC146" s="43"/>
      <c r="CD146" s="42"/>
      <c r="CE146" s="42"/>
      <c r="CF146" s="42"/>
      <c r="CG146" s="42"/>
      <c r="CH146" s="42"/>
      <c r="CI146" s="42"/>
    </row>
    <row r="147" spans="1:123" ht="15.75" thickBot="1">
      <c r="C147" s="7" t="s">
        <v>40</v>
      </c>
      <c r="D147" s="7"/>
      <c r="E147" s="85">
        <f>SUM(E159:E169)</f>
        <v>0</v>
      </c>
      <c r="F147" s="85">
        <f t="shared" ref="F147:AI147" si="232">SUM(F159:F169)</f>
        <v>21</v>
      </c>
      <c r="G147" s="85">
        <f t="shared" si="232"/>
        <v>67</v>
      </c>
      <c r="H147" s="85">
        <f t="shared" si="232"/>
        <v>10</v>
      </c>
      <c r="I147" s="85">
        <f t="shared" si="232"/>
        <v>1</v>
      </c>
      <c r="J147" s="85">
        <f t="shared" si="232"/>
        <v>2</v>
      </c>
      <c r="K147" s="85">
        <f t="shared" si="232"/>
        <v>1</v>
      </c>
      <c r="L147" s="85">
        <f t="shared" si="232"/>
        <v>0</v>
      </c>
      <c r="M147" s="85">
        <f t="shared" si="232"/>
        <v>0</v>
      </c>
      <c r="N147" s="85">
        <f t="shared" si="232"/>
        <v>0</v>
      </c>
      <c r="O147" s="85">
        <f t="shared" si="232"/>
        <v>0</v>
      </c>
      <c r="P147" s="85">
        <f t="shared" si="232"/>
        <v>0</v>
      </c>
      <c r="Q147" s="85">
        <f t="shared" si="232"/>
        <v>0</v>
      </c>
      <c r="R147" s="85">
        <f t="shared" si="232"/>
        <v>2</v>
      </c>
      <c r="S147" s="85">
        <f t="shared" si="232"/>
        <v>2</v>
      </c>
      <c r="T147" s="85"/>
      <c r="U147" s="85">
        <f t="shared" si="232"/>
        <v>0</v>
      </c>
      <c r="V147" s="85">
        <f t="shared" si="232"/>
        <v>7</v>
      </c>
      <c r="W147" s="85">
        <f t="shared" si="232"/>
        <v>61</v>
      </c>
      <c r="X147" s="85">
        <f t="shared" si="232"/>
        <v>1</v>
      </c>
      <c r="Y147" s="85">
        <f t="shared" si="232"/>
        <v>1</v>
      </c>
      <c r="Z147" s="85">
        <f t="shared" si="232"/>
        <v>0</v>
      </c>
      <c r="AA147" s="85">
        <f t="shared" si="232"/>
        <v>2</v>
      </c>
      <c r="AB147" s="85">
        <f t="shared" si="232"/>
        <v>0</v>
      </c>
      <c r="AC147" s="85">
        <f t="shared" si="232"/>
        <v>0</v>
      </c>
      <c r="AD147" s="85">
        <f t="shared" si="232"/>
        <v>2</v>
      </c>
      <c r="AE147" s="85">
        <f t="shared" si="232"/>
        <v>0</v>
      </c>
      <c r="AF147" s="85">
        <f t="shared" si="232"/>
        <v>0</v>
      </c>
      <c r="AG147" s="85">
        <f t="shared" si="232"/>
        <v>0</v>
      </c>
      <c r="AH147" s="85">
        <f t="shared" si="232"/>
        <v>0</v>
      </c>
      <c r="AI147" s="85">
        <f t="shared" si="232"/>
        <v>0</v>
      </c>
      <c r="AJ147" s="85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7">
        <f>AZ146/2</f>
        <v>108.5</v>
      </c>
      <c r="BA147" s="1">
        <f t="shared" ref="BA147:BB147" si="233">SUM(E147,U147,AK147)</f>
        <v>0</v>
      </c>
      <c r="BB147" s="52">
        <f t="shared" si="233"/>
        <v>28</v>
      </c>
      <c r="BC147" s="52"/>
      <c r="BD147" s="52">
        <f>SUM(G147,W147,AM147)</f>
        <v>128</v>
      </c>
      <c r="BE147" s="52"/>
      <c r="BF147" s="52">
        <f>SUM(H147,X147,AN147)</f>
        <v>11</v>
      </c>
      <c r="BG147" s="52"/>
      <c r="BH147" s="52">
        <f>SUM(I147,Y147,AO147)</f>
        <v>2</v>
      </c>
      <c r="BI147" s="52">
        <f>SUM(J147,Z147,AP147)</f>
        <v>2</v>
      </c>
      <c r="BJ147" s="52">
        <f>SUM(K147,AA147,AQ147)</f>
        <v>3</v>
      </c>
      <c r="BK147" s="53">
        <f>SUM(AR147,AB147,L147)</f>
        <v>0</v>
      </c>
      <c r="BL147" s="53">
        <f>SUM(AS147,AC147,M147)</f>
        <v>0</v>
      </c>
      <c r="BM147" s="53"/>
      <c r="BN147" s="53">
        <f>SUM(AT147,AD147,N147)</f>
        <v>2</v>
      </c>
      <c r="BO147" s="53"/>
      <c r="BP147" s="53">
        <f>SUM(AU147,AE147,O147)</f>
        <v>0</v>
      </c>
      <c r="BQ147" s="53">
        <f>SUM(AV147,AF147,P147)</f>
        <v>0</v>
      </c>
      <c r="BR147" s="53">
        <f>SUM(AW147,AG147,Q147)</f>
        <v>0</v>
      </c>
      <c r="BS147" s="53"/>
      <c r="BT147" s="53">
        <f>SUM(AX147,AH147,R147)</f>
        <v>2</v>
      </c>
      <c r="BU147" s="53"/>
      <c r="BV147" s="54">
        <f>SUM(AY147,AI147,S147)</f>
        <v>2</v>
      </c>
      <c r="CA147" s="55"/>
      <c r="CB147" s="55"/>
      <c r="CC147">
        <f>SUM(CC3:CC145)</f>
        <v>56029</v>
      </c>
    </row>
    <row r="148" spans="1:123">
      <c r="BI148" s="20"/>
      <c r="BY148" s="20"/>
      <c r="CJ148">
        <f>SUM(CJ3:CJ145)</f>
        <v>0</v>
      </c>
      <c r="CK148" t="e">
        <f>SUM(CK3:CK145)</f>
        <v>#VALUE!</v>
      </c>
      <c r="CM148">
        <f t="shared" ref="CM148:DC148" si="234">SUM(CM3:CM145)</f>
        <v>99.999999999999986</v>
      </c>
      <c r="CN148">
        <f t="shared" si="234"/>
        <v>99.999999999999957</v>
      </c>
      <c r="CO148">
        <f t="shared" si="234"/>
        <v>99.999999999999986</v>
      </c>
      <c r="CP148">
        <f t="shared" si="234"/>
        <v>100</v>
      </c>
      <c r="CQ148">
        <f t="shared" si="234"/>
        <v>100</v>
      </c>
      <c r="CR148">
        <f t="shared" si="234"/>
        <v>99.999999999999957</v>
      </c>
      <c r="CS148">
        <f t="shared" si="234"/>
        <v>100</v>
      </c>
      <c r="CT148">
        <f t="shared" si="234"/>
        <v>100</v>
      </c>
      <c r="CU148">
        <f t="shared" si="234"/>
        <v>100</v>
      </c>
      <c r="CV148">
        <f t="shared" si="234"/>
        <v>100</v>
      </c>
      <c r="CW148" t="e">
        <f t="shared" si="234"/>
        <v>#DIV/0!</v>
      </c>
      <c r="CX148" t="e">
        <f t="shared" si="234"/>
        <v>#DIV/0!</v>
      </c>
      <c r="CY148">
        <f t="shared" si="234"/>
        <v>100.00000000000001</v>
      </c>
      <c r="CZ148">
        <f t="shared" si="234"/>
        <v>100</v>
      </c>
      <c r="DA148">
        <f t="shared" si="234"/>
        <v>99.999999999999972</v>
      </c>
      <c r="DB148">
        <f t="shared" si="234"/>
        <v>100</v>
      </c>
      <c r="DC148">
        <f t="shared" si="234"/>
        <v>100</v>
      </c>
    </row>
    <row r="149" spans="1:123" ht="15.75" thickBot="1"/>
    <row r="150" spans="1:123" ht="15.75" thickBot="1">
      <c r="D150" t="s">
        <v>41</v>
      </c>
      <c r="E150" t="s">
        <v>42</v>
      </c>
      <c r="F150" t="s">
        <v>43</v>
      </c>
      <c r="U150" s="55"/>
      <c r="BA150" s="16" t="s">
        <v>8</v>
      </c>
      <c r="BB150" s="17" t="s">
        <v>9</v>
      </c>
      <c r="BC150" s="17"/>
      <c r="BD150" s="17" t="s">
        <v>10</v>
      </c>
      <c r="BE150" s="17"/>
      <c r="BF150" s="17" t="s">
        <v>11</v>
      </c>
      <c r="BG150" s="17"/>
      <c r="BH150" s="17" t="s">
        <v>12</v>
      </c>
      <c r="BI150" s="17" t="s">
        <v>13</v>
      </c>
      <c r="BJ150" s="17" t="s">
        <v>14</v>
      </c>
      <c r="BK150" s="17" t="s">
        <v>15</v>
      </c>
      <c r="BL150" s="17" t="s">
        <v>16</v>
      </c>
      <c r="BM150" s="17"/>
      <c r="BN150" s="17" t="s">
        <v>17</v>
      </c>
      <c r="BO150" s="17"/>
      <c r="BP150" s="17" t="s">
        <v>27</v>
      </c>
      <c r="BQ150" s="17" t="s">
        <v>19</v>
      </c>
      <c r="BR150" s="17" t="s">
        <v>20</v>
      </c>
      <c r="BS150" s="17"/>
      <c r="BT150" s="17" t="s">
        <v>21</v>
      </c>
      <c r="BU150" s="17"/>
      <c r="BV150" s="19" t="s">
        <v>22</v>
      </c>
      <c r="BW150" s="185" t="s">
        <v>44</v>
      </c>
      <c r="BX150" s="186"/>
      <c r="BY150" s="186"/>
      <c r="BZ150" s="186"/>
      <c r="CA150" s="187"/>
      <c r="CB150" s="150" t="s">
        <v>222</v>
      </c>
      <c r="CC150" s="151"/>
    </row>
    <row r="151" spans="1:123" ht="15.75" thickBot="1">
      <c r="D151">
        <v>2010</v>
      </c>
      <c r="E151">
        <v>2011</v>
      </c>
      <c r="F151">
        <v>2012</v>
      </c>
      <c r="G151" t="s">
        <v>45</v>
      </c>
      <c r="AY151" s="153" t="s">
        <v>46</v>
      </c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  <c r="BO151" s="154"/>
      <c r="BP151" s="154"/>
      <c r="BQ151" s="154"/>
      <c r="BR151" s="154"/>
      <c r="BS151" s="154"/>
      <c r="BT151" s="154"/>
      <c r="BU151" s="154"/>
      <c r="BV151" s="154"/>
      <c r="BW151" s="178" t="s">
        <v>47</v>
      </c>
      <c r="BX151" s="179"/>
      <c r="BY151" s="56"/>
      <c r="BZ151" s="56"/>
      <c r="CA151" s="57">
        <f>SUM(BA153:BV153)</f>
        <v>780.4</v>
      </c>
      <c r="CB151" s="143">
        <v>0.8</v>
      </c>
      <c r="CC151" s="61">
        <f>PERCENTILE($CC$1:$CC145,0.8)</f>
        <v>710</v>
      </c>
    </row>
    <row r="152" spans="1:123" ht="15.75" thickBot="1">
      <c r="C152" t="s">
        <v>48</v>
      </c>
      <c r="D152">
        <f>COUNTIF(D3:D145,"P")</f>
        <v>105</v>
      </c>
      <c r="E152">
        <f>COUNTIF(T3:T145,"P")</f>
        <v>114</v>
      </c>
      <c r="G152">
        <f>AVERAGE(D152:F152)</f>
        <v>109.5</v>
      </c>
      <c r="AP152" s="55"/>
      <c r="AQ152" s="55"/>
      <c r="AR152" s="55"/>
      <c r="AS152" s="55"/>
      <c r="AT152" s="55"/>
      <c r="AU152" s="55"/>
      <c r="AV152" s="55"/>
      <c r="AW152" s="55"/>
      <c r="AX152" s="55"/>
      <c r="AY152" s="1" t="s">
        <v>49</v>
      </c>
      <c r="AZ152" s="58"/>
      <c r="BA152" s="59">
        <f>SUM(BA3:BA145)</f>
        <v>21</v>
      </c>
      <c r="BB152" s="59">
        <f>SUM(BB3:BB145)</f>
        <v>177</v>
      </c>
      <c r="BC152" s="59"/>
      <c r="BD152" s="59">
        <f>SUM(BD3:BD145)</f>
        <v>538</v>
      </c>
      <c r="BE152" s="59"/>
      <c r="BF152" s="59">
        <f>SUM(BF3:BF145)</f>
        <v>65</v>
      </c>
      <c r="BG152" s="59"/>
      <c r="BH152" s="59">
        <f>SUM(BH3:BH145)</f>
        <v>20</v>
      </c>
      <c r="BI152" s="59">
        <f>SUM(BI3:BI145)</f>
        <v>17</v>
      </c>
      <c r="BJ152" s="59">
        <f>SUM(BJ3:BJ145)</f>
        <v>35</v>
      </c>
      <c r="BK152" s="59">
        <f>SUM(BK3:BK145)</f>
        <v>1</v>
      </c>
      <c r="BL152" s="59">
        <f>SUM(BL3:BL145)</f>
        <v>1</v>
      </c>
      <c r="BM152" s="59"/>
      <c r="BN152" s="59">
        <f>SUM(BN3:BN145)</f>
        <v>2</v>
      </c>
      <c r="BO152" s="59">
        <f>SUM(BO3:BO145)</f>
        <v>0</v>
      </c>
      <c r="BP152" s="59">
        <f>SUM(BP3:BP145)</f>
        <v>0</v>
      </c>
      <c r="BQ152" s="59">
        <f>SUM(BQ3:BQ145)</f>
        <v>18</v>
      </c>
      <c r="BR152" s="59">
        <f>SUM(BR3:BR145)</f>
        <v>25</v>
      </c>
      <c r="BS152" s="59"/>
      <c r="BT152" s="59">
        <f>SUM(BT3:BT145)</f>
        <v>21</v>
      </c>
      <c r="BU152" s="59">
        <f>SUM(BU3:BU145)</f>
        <v>19.399999999999999</v>
      </c>
      <c r="BV152" s="59">
        <f>SUM(BV3:BV145)</f>
        <v>19.399999999999999</v>
      </c>
      <c r="BW152" s="169" t="s">
        <v>29</v>
      </c>
      <c r="BX152" s="170"/>
      <c r="BY152" s="60"/>
      <c r="BZ152" s="60"/>
      <c r="CA152" s="61">
        <f>SUM(BA153:BJ153)</f>
        <v>699</v>
      </c>
      <c r="CB152" s="144">
        <v>0.75</v>
      </c>
      <c r="CC152" s="61">
        <f>PERCENTILE($CC$1:$CC145,0.75)</f>
        <v>625</v>
      </c>
    </row>
    <row r="153" spans="1:123" ht="15.75" thickBot="1">
      <c r="C153" t="s">
        <v>50</v>
      </c>
      <c r="D153">
        <f>COUNTIF(D3:D145,"C")</f>
        <v>26</v>
      </c>
      <c r="E153">
        <f>COUNTIF(T3:T145,"C")</f>
        <v>29</v>
      </c>
      <c r="F153">
        <f>COUNTIF(A3:AJ145,"C")</f>
        <v>55</v>
      </c>
      <c r="G153">
        <f>AVERAGE(D153:F153)</f>
        <v>36.666666666666664</v>
      </c>
      <c r="AP153" s="55"/>
      <c r="AQ153" s="55"/>
      <c r="AR153" s="55"/>
      <c r="AS153" s="55"/>
      <c r="AT153" s="55"/>
      <c r="AU153" s="55"/>
      <c r="AV153" s="55"/>
      <c r="AW153" s="55"/>
      <c r="AX153" s="55"/>
      <c r="AY153" s="1" t="s">
        <v>51</v>
      </c>
      <c r="AZ153" s="58"/>
      <c r="BA153" s="52">
        <f>BA152-BA147</f>
        <v>21</v>
      </c>
      <c r="BB153" s="52">
        <f t="shared" ref="BB153:BV153" si="235">BB152-BB147</f>
        <v>149</v>
      </c>
      <c r="BC153" s="52"/>
      <c r="BD153" s="52">
        <f t="shared" si="235"/>
        <v>410</v>
      </c>
      <c r="BE153" s="52"/>
      <c r="BF153" s="52">
        <f t="shared" si="235"/>
        <v>54</v>
      </c>
      <c r="BG153" s="52"/>
      <c r="BH153" s="52">
        <f t="shared" si="235"/>
        <v>18</v>
      </c>
      <c r="BI153" s="52">
        <f t="shared" si="235"/>
        <v>15</v>
      </c>
      <c r="BJ153" s="52">
        <f t="shared" si="235"/>
        <v>32</v>
      </c>
      <c r="BK153" s="52">
        <f t="shared" si="235"/>
        <v>1</v>
      </c>
      <c r="BL153" s="52">
        <f t="shared" si="235"/>
        <v>1</v>
      </c>
      <c r="BM153" s="52"/>
      <c r="BN153" s="52">
        <f t="shared" si="235"/>
        <v>0</v>
      </c>
      <c r="BO153" s="52"/>
      <c r="BP153" s="52">
        <f t="shared" si="235"/>
        <v>0</v>
      </c>
      <c r="BQ153" s="52">
        <f t="shared" si="235"/>
        <v>18</v>
      </c>
      <c r="BR153" s="52">
        <f t="shared" si="235"/>
        <v>25</v>
      </c>
      <c r="BS153" s="52"/>
      <c r="BT153" s="52">
        <f t="shared" si="235"/>
        <v>19</v>
      </c>
      <c r="BU153" s="52"/>
      <c r="BV153" s="52">
        <f t="shared" si="235"/>
        <v>17.399999999999999</v>
      </c>
      <c r="BW153" s="169" t="s">
        <v>52</v>
      </c>
      <c r="BX153" s="170"/>
      <c r="BY153" s="60"/>
      <c r="BZ153" s="60"/>
      <c r="CA153" s="61">
        <f>SUM(BK153:BP153)</f>
        <v>2</v>
      </c>
      <c r="CB153" s="143">
        <v>0.7</v>
      </c>
      <c r="CC153" s="61">
        <f>PERCENTILE($CC$1:$CC145,0.7)</f>
        <v>585</v>
      </c>
    </row>
    <row r="154" spans="1:123" ht="15.75" thickBot="1">
      <c r="C154" t="s">
        <v>53</v>
      </c>
      <c r="D154">
        <f>COUNTIF(D3:D145,"V")</f>
        <v>0</v>
      </c>
      <c r="E154">
        <f>COUNTIF(T3:T145,"V")</f>
        <v>0</v>
      </c>
      <c r="F154">
        <f>COUNTIF(AJ3:AJ145,"V")</f>
        <v>0</v>
      </c>
      <c r="G154">
        <f>AVERAGE(D154:F154)</f>
        <v>0</v>
      </c>
      <c r="AP154" s="55"/>
      <c r="AQ154" s="55"/>
      <c r="AR154" s="55"/>
      <c r="AS154" s="55"/>
      <c r="AT154" s="55"/>
      <c r="AU154" s="55"/>
      <c r="AV154" s="55"/>
      <c r="AW154" s="55"/>
      <c r="AX154" s="55"/>
      <c r="AY154" s="1" t="s">
        <v>54</v>
      </c>
      <c r="AZ154" s="58"/>
      <c r="BA154" s="58">
        <f>BA153*100</f>
        <v>2100</v>
      </c>
      <c r="BB154" s="5">
        <f>BB153*80</f>
        <v>11920</v>
      </c>
      <c r="BC154" s="5"/>
      <c r="BD154" s="5">
        <f>BD153*60</f>
        <v>24600</v>
      </c>
      <c r="BE154" s="5"/>
      <c r="BF154" s="5">
        <f>BF153*40</f>
        <v>2160</v>
      </c>
      <c r="BG154" s="5"/>
      <c r="BH154" s="5">
        <f>BH153*20</f>
        <v>360</v>
      </c>
      <c r="BI154" s="5">
        <f>BI153*10</f>
        <v>150</v>
      </c>
      <c r="BJ154" s="5">
        <f>BJ153*5</f>
        <v>160</v>
      </c>
      <c r="BK154" s="5">
        <f>BK153*200</f>
        <v>200</v>
      </c>
      <c r="BL154" s="5">
        <f>BL153*100</f>
        <v>100</v>
      </c>
      <c r="BM154" s="5"/>
      <c r="BN154" s="5">
        <f>BN153*50</f>
        <v>0</v>
      </c>
      <c r="BO154" s="5"/>
      <c r="BP154" s="5">
        <f>BP153*25</f>
        <v>0</v>
      </c>
      <c r="BQ154" s="5">
        <f>BQ153*100</f>
        <v>1800</v>
      </c>
      <c r="BR154" s="5">
        <f>BR153*50</f>
        <v>1250</v>
      </c>
      <c r="BS154" s="5"/>
      <c r="BT154" s="5">
        <f>BT153*25</f>
        <v>475</v>
      </c>
      <c r="BU154" s="5"/>
      <c r="BV154" s="1">
        <f>BV153*10</f>
        <v>174</v>
      </c>
      <c r="BW154" s="171" t="s">
        <v>55</v>
      </c>
      <c r="BX154" s="172"/>
      <c r="BY154" s="62"/>
      <c r="BZ154" s="62"/>
      <c r="CA154" s="63">
        <f>SUM(BQ153:BV153)</f>
        <v>79.400000000000006</v>
      </c>
      <c r="CB154" s="143">
        <v>0.6</v>
      </c>
      <c r="CC154" s="61">
        <f>PERCENTILE($CC$1:$CC145,0.6)</f>
        <v>445</v>
      </c>
    </row>
    <row r="155" spans="1:123" ht="15.75" thickBot="1">
      <c r="C155" t="s">
        <v>34</v>
      </c>
      <c r="D155">
        <f>SUM(D152:D154)</f>
        <v>131</v>
      </c>
      <c r="E155">
        <f>SUM(E152:E154)</f>
        <v>143</v>
      </c>
      <c r="G155">
        <f>AVERAGE(D155:F155)</f>
        <v>137</v>
      </c>
      <c r="AY155" s="64" t="s">
        <v>56</v>
      </c>
      <c r="AZ155" s="65"/>
      <c r="BA155" s="58">
        <f>SUM(BA154:BV154)</f>
        <v>45449</v>
      </c>
      <c r="BB155" s="66">
        <f>BA155/AZ147</f>
        <v>418.88479262672809</v>
      </c>
      <c r="BC155" s="32"/>
      <c r="BW155" s="173" t="s">
        <v>54</v>
      </c>
      <c r="BX155" s="67" t="s">
        <v>57</v>
      </c>
      <c r="BY155" s="56"/>
      <c r="BZ155" s="56"/>
      <c r="CA155" s="68">
        <f>AVERAGE(CC3:CC145)</f>
        <v>483.00862068965517</v>
      </c>
      <c r="CB155" s="143">
        <v>0.5</v>
      </c>
      <c r="CC155" s="61">
        <f>PERCENTILE($CC$1:$CC145,0.5)</f>
        <v>390</v>
      </c>
    </row>
    <row r="156" spans="1:123" ht="15.75" thickBot="1">
      <c r="AY156" s="6"/>
      <c r="AZ156" s="8"/>
      <c r="BA156" s="5">
        <f>(SUM($AZ$3:$AZ$145))*($CE$2/3)</f>
        <v>15913.333333333332</v>
      </c>
      <c r="BB156" s="176" t="str">
        <f>IF(BA155&gt;BA156,"ATINGE CONCEITO 3","NAO")</f>
        <v>ATINGE CONCEITO 3</v>
      </c>
      <c r="BC156" s="177"/>
      <c r="BD156" s="177"/>
      <c r="BE156" s="177"/>
      <c r="BF156" s="177"/>
      <c r="BG156" s="177"/>
      <c r="BH156" s="177"/>
      <c r="BW156" s="174"/>
      <c r="BX156" s="69" t="s">
        <v>58</v>
      </c>
      <c r="BY156" s="60"/>
      <c r="BZ156" s="60"/>
      <c r="CA156" s="61">
        <f>QUARTILE(CC3:CC145,1)</f>
        <v>187.5</v>
      </c>
      <c r="CB156" s="143">
        <v>0.4</v>
      </c>
      <c r="CC156" s="61">
        <f>PERCENTILE($CC$1:$CC145,0.4)</f>
        <v>300</v>
      </c>
    </row>
    <row r="157" spans="1:123" ht="15.75" thickBot="1">
      <c r="AY157" s="70" t="s">
        <v>59</v>
      </c>
      <c r="AZ157" s="71"/>
      <c r="BA157" s="5">
        <f>(SUM($AZ$3:$AZ$145))*($CG$2/3)</f>
        <v>20253.333333333332</v>
      </c>
      <c r="BB157" s="176" t="str">
        <f>IF(BA155&gt;=BA157,"ATINGE CONCEITO 4","NAO")</f>
        <v>ATINGE CONCEITO 4</v>
      </c>
      <c r="BC157" s="177"/>
      <c r="BD157" s="177"/>
      <c r="BE157" s="177"/>
      <c r="BF157" s="177"/>
      <c r="BG157" s="177"/>
      <c r="BH157" s="177"/>
      <c r="BW157" s="174"/>
      <c r="BX157" s="69" t="s">
        <v>60</v>
      </c>
      <c r="BY157" s="60"/>
      <c r="BZ157" s="60"/>
      <c r="CA157" s="72">
        <f>MEDIAN(CC3:CC145)</f>
        <v>390</v>
      </c>
      <c r="CB157" s="144">
        <v>0.35</v>
      </c>
      <c r="CC157" s="61">
        <f>PERCENTILE($CC$1:$CC145,0.35)</f>
        <v>271.25</v>
      </c>
    </row>
    <row r="158" spans="1:123" ht="15.75" thickBot="1">
      <c r="AY158" s="64"/>
      <c r="AZ158" s="65"/>
      <c r="BA158" s="5">
        <f>(SUM($AZ$3:$AZ$145))*($CI$2/3)</f>
        <v>24593.333333333332</v>
      </c>
      <c r="BB158" s="176" t="str">
        <f>IF(BA155&gt;=BA158,"ATINGE CONCEITO 5","NAO")</f>
        <v>ATINGE CONCEITO 5</v>
      </c>
      <c r="BC158" s="177"/>
      <c r="BD158" s="177"/>
      <c r="BE158" s="177"/>
      <c r="BF158" s="177"/>
      <c r="BG158" s="177"/>
      <c r="BH158" s="177"/>
      <c r="BW158" s="174"/>
      <c r="BX158" s="69" t="s">
        <v>61</v>
      </c>
      <c r="BY158" s="60"/>
      <c r="BZ158" s="60"/>
      <c r="CA158" s="61">
        <f>QUARTILE(CC3:CC145,3)</f>
        <v>625</v>
      </c>
      <c r="CB158" s="145">
        <v>0.3</v>
      </c>
      <c r="CC158" s="63">
        <f>PERCENTILE($CC$1:$CC145,0.3)</f>
        <v>240</v>
      </c>
    </row>
    <row r="159" spans="1:123" ht="15.75" thickBot="1">
      <c r="B159">
        <v>1</v>
      </c>
      <c r="C159" t="str">
        <f>A3</f>
        <v>UNESP</v>
      </c>
      <c r="E159">
        <f>UNESP!E16</f>
        <v>0</v>
      </c>
      <c r="F159">
        <f>UNESP!F16</f>
        <v>0</v>
      </c>
      <c r="G159">
        <f>UNESP!G16</f>
        <v>0</v>
      </c>
      <c r="H159">
        <f>UNESP!H16</f>
        <v>0</v>
      </c>
      <c r="I159">
        <f>UNESP!I16</f>
        <v>0</v>
      </c>
      <c r="J159">
        <f>UNESP!J16</f>
        <v>0</v>
      </c>
      <c r="K159">
        <f>UNESP!K16</f>
        <v>0</v>
      </c>
      <c r="L159">
        <f>UNESP!L16</f>
        <v>0</v>
      </c>
      <c r="M159">
        <f>UNESP!M16</f>
        <v>0</v>
      </c>
      <c r="N159">
        <f>UNESP!N16</f>
        <v>0</v>
      </c>
      <c r="O159">
        <f>UNESP!O16</f>
        <v>0</v>
      </c>
      <c r="P159">
        <f>UNESP!P16</f>
        <v>0</v>
      </c>
      <c r="Q159">
        <f>UNESP!Q16</f>
        <v>0</v>
      </c>
      <c r="R159">
        <f>UNESP!R16</f>
        <v>0</v>
      </c>
      <c r="S159">
        <f>UNESP!S16</f>
        <v>0</v>
      </c>
      <c r="U159">
        <f>UNESP!U16</f>
        <v>0</v>
      </c>
      <c r="V159">
        <f>UNESP!V16</f>
        <v>0</v>
      </c>
      <c r="W159">
        <f>UNESP!W16</f>
        <v>2</v>
      </c>
      <c r="X159">
        <f>UNESP!X16</f>
        <v>0</v>
      </c>
      <c r="Y159">
        <f>UNESP!Y16</f>
        <v>0</v>
      </c>
      <c r="Z159">
        <f>UNESP!Z16</f>
        <v>0</v>
      </c>
      <c r="AA159">
        <f>UNESP!AA16</f>
        <v>0</v>
      </c>
      <c r="AB159">
        <f>UNESP!AB16</f>
        <v>0</v>
      </c>
      <c r="AC159">
        <f>UNESP!AC16</f>
        <v>0</v>
      </c>
      <c r="AD159">
        <f>UNESP!AD16</f>
        <v>0</v>
      </c>
      <c r="AE159">
        <f>UNESP!AE16</f>
        <v>0</v>
      </c>
      <c r="AF159">
        <f>UNESP!AF16</f>
        <v>0</v>
      </c>
      <c r="AG159">
        <f>UNESP!AG16</f>
        <v>0</v>
      </c>
      <c r="AH159">
        <f>UNESP!AH16</f>
        <v>0</v>
      </c>
      <c r="AI159">
        <f>UNESP!AI16</f>
        <v>0</v>
      </c>
      <c r="BW159" s="175"/>
      <c r="BX159" s="73" t="s">
        <v>62</v>
      </c>
      <c r="BY159" s="62"/>
      <c r="BZ159" s="62"/>
      <c r="CA159" s="63">
        <f>QUARTILE(CC3:CC145,4)</f>
        <v>1550</v>
      </c>
    </row>
    <row r="160" spans="1:123" ht="15.75" thickBot="1">
      <c r="B160">
        <v>2</v>
      </c>
      <c r="C160" t="str">
        <f>A15</f>
        <v>UNIFESP</v>
      </c>
      <c r="E160">
        <f>UNIFESP!E22</f>
        <v>0</v>
      </c>
      <c r="F160">
        <f>UNIFESP!F22</f>
        <v>2</v>
      </c>
      <c r="G160">
        <f>UNIFESP!G22</f>
        <v>2</v>
      </c>
      <c r="H160">
        <f>UNIFESP!H22</f>
        <v>1</v>
      </c>
      <c r="I160">
        <f>UNIFESP!I22</f>
        <v>0</v>
      </c>
      <c r="J160">
        <f>UNIFESP!J22</f>
        <v>0</v>
      </c>
      <c r="K160">
        <f>UNIFESP!K22</f>
        <v>0</v>
      </c>
      <c r="L160">
        <f>UNIFESP!L22</f>
        <v>0</v>
      </c>
      <c r="M160">
        <f>UNIFESP!M22</f>
        <v>0</v>
      </c>
      <c r="N160">
        <f>UNIFESP!N22</f>
        <v>0</v>
      </c>
      <c r="O160">
        <f>UNIFESP!O22</f>
        <v>0</v>
      </c>
      <c r="P160">
        <f>UNIFESP!P22</f>
        <v>0</v>
      </c>
      <c r="Q160">
        <f>UNIFESP!Q22</f>
        <v>0</v>
      </c>
      <c r="R160">
        <f>UNIFESP!R22</f>
        <v>0</v>
      </c>
      <c r="S160">
        <f>UNIFESP!S22</f>
        <v>0</v>
      </c>
      <c r="U160">
        <f>UNIFESP!U22</f>
        <v>0</v>
      </c>
      <c r="V160">
        <f>UNIFESP!V22</f>
        <v>2</v>
      </c>
      <c r="W160">
        <f>UNIFESP!W22</f>
        <v>1</v>
      </c>
      <c r="X160">
        <f>UNIFESP!X22</f>
        <v>0</v>
      </c>
      <c r="Y160">
        <f>UNIFESP!Y22</f>
        <v>0</v>
      </c>
      <c r="Z160">
        <f>UNIFESP!Z22</f>
        <v>0</v>
      </c>
      <c r="AA160">
        <f>UNIFESP!AA22</f>
        <v>0</v>
      </c>
      <c r="AB160">
        <f>UNIFESP!AB22</f>
        <v>0</v>
      </c>
      <c r="AC160">
        <f>UNIFESP!AC22</f>
        <v>0</v>
      </c>
      <c r="AD160">
        <f>UNIFESP!AD22</f>
        <v>0</v>
      </c>
      <c r="AE160">
        <f>UNIFESP!AE22</f>
        <v>0</v>
      </c>
      <c r="AF160">
        <f>UNIFESP!AF22</f>
        <v>0</v>
      </c>
      <c r="AG160">
        <f>UNIFESP!AG22</f>
        <v>0</v>
      </c>
      <c r="AH160">
        <f>UNIFESP!AH22</f>
        <v>0</v>
      </c>
      <c r="AI160">
        <f>UNIFESP!AI22</f>
        <v>0</v>
      </c>
    </row>
    <row r="161" spans="2:74" ht="15.75" thickBot="1">
      <c r="B161">
        <v>3</v>
      </c>
      <c r="C161" t="str">
        <f>A33</f>
        <v>USP-FOB</v>
      </c>
      <c r="E161">
        <f>'USP-FOB'!E25</f>
        <v>0</v>
      </c>
      <c r="F161">
        <f>'USP-FOB'!F25</f>
        <v>7</v>
      </c>
      <c r="G161">
        <f>'USP-FOB'!G25</f>
        <v>24</v>
      </c>
      <c r="H161">
        <f>'USP-FOB'!H25</f>
        <v>2</v>
      </c>
      <c r="I161">
        <f>'USP-FOB'!I25</f>
        <v>0</v>
      </c>
      <c r="J161">
        <f>'USP-FOB'!J25</f>
        <v>0</v>
      </c>
      <c r="K161">
        <f>'USP-FOB'!K25</f>
        <v>0</v>
      </c>
      <c r="L161">
        <f>'USP-FOB'!L25</f>
        <v>0</v>
      </c>
      <c r="M161">
        <f>'USP-FOB'!M25</f>
        <v>0</v>
      </c>
      <c r="N161">
        <f>'USP-FOB'!N25</f>
        <v>0</v>
      </c>
      <c r="O161">
        <f>'USP-FOB'!O25</f>
        <v>0</v>
      </c>
      <c r="P161">
        <f>'USP-FOB'!P25</f>
        <v>0</v>
      </c>
      <c r="Q161">
        <f>'USP-FOB'!Q25</f>
        <v>0</v>
      </c>
      <c r="R161">
        <f>'USP-FOB'!R25</f>
        <v>2</v>
      </c>
      <c r="S161">
        <f>'USP-FOB'!S25</f>
        <v>0</v>
      </c>
      <c r="U161">
        <f>'USP-FOB'!U25</f>
        <v>0</v>
      </c>
      <c r="V161">
        <f>'USP-FOB'!V25</f>
        <v>2</v>
      </c>
      <c r="W161">
        <f>'USP-FOB'!W25</f>
        <v>12</v>
      </c>
      <c r="X161">
        <f>'USP-FOB'!X25</f>
        <v>0</v>
      </c>
      <c r="Y161">
        <f>'USP-FOB'!Y25</f>
        <v>0</v>
      </c>
      <c r="Z161">
        <f>'USP-FOB'!Z25</f>
        <v>0</v>
      </c>
      <c r="AA161">
        <f>'USP-FOB'!AA25</f>
        <v>0</v>
      </c>
      <c r="AB161">
        <f>'USP-FOB'!AB25</f>
        <v>0</v>
      </c>
      <c r="AC161">
        <f>'USP-FOB'!AC25</f>
        <v>0</v>
      </c>
      <c r="AD161">
        <f>'USP-FOB'!AD25</f>
        <v>2</v>
      </c>
      <c r="AE161">
        <f>'USP-FOB'!AE25</f>
        <v>0</v>
      </c>
      <c r="AF161">
        <f>'USP-FOB'!AF25</f>
        <v>0</v>
      </c>
      <c r="AG161">
        <f>'USP-FOB'!AG25</f>
        <v>0</v>
      </c>
      <c r="AH161">
        <f>'USP-FOB'!AH25</f>
        <v>0</v>
      </c>
      <c r="AI161">
        <f>'USP-FOB'!AI25</f>
        <v>0</v>
      </c>
      <c r="AY161" s="153" t="s">
        <v>63</v>
      </c>
      <c r="AZ161" s="154"/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  <c r="BO161" s="154"/>
      <c r="BP161" s="154"/>
      <c r="BQ161" s="154"/>
      <c r="BR161" s="154"/>
      <c r="BS161" s="154"/>
      <c r="BT161" s="154"/>
      <c r="BU161" s="154"/>
      <c r="BV161" s="155"/>
    </row>
    <row r="162" spans="2:74" ht="15.75" thickBot="1">
      <c r="B162">
        <v>4</v>
      </c>
      <c r="C162" t="str">
        <f>A54</f>
        <v>UTP</v>
      </c>
      <c r="E162">
        <f>UTP!E15</f>
        <v>0</v>
      </c>
      <c r="F162">
        <f>UTP!F15</f>
        <v>0</v>
      </c>
      <c r="G162">
        <f>UTP!G15</f>
        <v>4</v>
      </c>
      <c r="H162">
        <f>UTP!H15</f>
        <v>2</v>
      </c>
      <c r="I162">
        <f>UTP!I15</f>
        <v>0</v>
      </c>
      <c r="J162">
        <f>UTP!J15</f>
        <v>2</v>
      </c>
      <c r="K162">
        <f>UTP!K15</f>
        <v>0</v>
      </c>
      <c r="L162">
        <f>UTP!L15</f>
        <v>0</v>
      </c>
      <c r="M162">
        <f>UTP!M15</f>
        <v>0</v>
      </c>
      <c r="N162">
        <f>UTP!N15</f>
        <v>0</v>
      </c>
      <c r="O162">
        <f>UTP!O15</f>
        <v>0</v>
      </c>
      <c r="P162">
        <f>UTP!P15</f>
        <v>0</v>
      </c>
      <c r="Q162">
        <f>UTP!Q15</f>
        <v>0</v>
      </c>
      <c r="R162">
        <f>UTP!R15</f>
        <v>0</v>
      </c>
      <c r="S162">
        <f>UTP!S15</f>
        <v>2</v>
      </c>
      <c r="U162">
        <f>UTP!U15</f>
        <v>0</v>
      </c>
      <c r="V162">
        <f>UTP!V15</f>
        <v>0</v>
      </c>
      <c r="W162">
        <f>UTP!W15</f>
        <v>8</v>
      </c>
      <c r="X162">
        <f>UTP!X15</f>
        <v>0</v>
      </c>
      <c r="Y162">
        <f>UTP!Y15</f>
        <v>0</v>
      </c>
      <c r="Z162">
        <f>UTP!Z15</f>
        <v>0</v>
      </c>
      <c r="AA162">
        <f>UTP!AA15</f>
        <v>0</v>
      </c>
      <c r="AB162">
        <f>UTP!AB15</f>
        <v>0</v>
      </c>
      <c r="AC162">
        <f>UTP!AC15</f>
        <v>0</v>
      </c>
      <c r="AD162">
        <f>UTP!AD15</f>
        <v>0</v>
      </c>
      <c r="AE162">
        <f>UTP!AE15</f>
        <v>0</v>
      </c>
      <c r="AF162">
        <f>UTP!AF15</f>
        <v>0</v>
      </c>
      <c r="AG162">
        <f>UTP!AG15</f>
        <v>0</v>
      </c>
      <c r="AH162">
        <f>UTP!AH15</f>
        <v>0</v>
      </c>
      <c r="AI162">
        <f>UTP!AI15</f>
        <v>0</v>
      </c>
      <c r="AY162" s="74"/>
      <c r="AZ162" s="58"/>
      <c r="BA162" s="1" t="s">
        <v>64</v>
      </c>
      <c r="BB162" s="52"/>
      <c r="BC162" s="52"/>
      <c r="BD162" s="52" t="s">
        <v>65</v>
      </c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8"/>
    </row>
    <row r="163" spans="2:74" ht="15.75" thickBot="1">
      <c r="B163">
        <v>5</v>
      </c>
      <c r="C163" t="str">
        <f>A65</f>
        <v>HRAC</v>
      </c>
      <c r="E163">
        <f>HRAC!E34</f>
        <v>0</v>
      </c>
      <c r="F163">
        <f>HRAC!F34</f>
        <v>0</v>
      </c>
      <c r="G163">
        <f>HRAC!G34</f>
        <v>9</v>
      </c>
      <c r="H163">
        <f>HRAC!H34</f>
        <v>2</v>
      </c>
      <c r="I163">
        <f>HRAC!I34</f>
        <v>1</v>
      </c>
      <c r="J163">
        <f>HRAC!J34</f>
        <v>0</v>
      </c>
      <c r="K163">
        <f>HRAC!K34</f>
        <v>1</v>
      </c>
      <c r="L163">
        <f>HRAC!L34</f>
        <v>0</v>
      </c>
      <c r="M163">
        <f>HRAC!M34</f>
        <v>0</v>
      </c>
      <c r="N163">
        <f>HRAC!N34</f>
        <v>0</v>
      </c>
      <c r="O163">
        <f>HRAC!O34</f>
        <v>0</v>
      </c>
      <c r="P163">
        <f>HRAC!P34</f>
        <v>0</v>
      </c>
      <c r="Q163">
        <f>HRAC!Q34</f>
        <v>0</v>
      </c>
      <c r="R163">
        <f>HRAC!R34</f>
        <v>0</v>
      </c>
      <c r="S163">
        <f>HRAC!S34</f>
        <v>0</v>
      </c>
      <c r="U163">
        <f>HRAC!U34</f>
        <v>0</v>
      </c>
      <c r="V163">
        <f>HRAC!V34</f>
        <v>0</v>
      </c>
      <c r="W163">
        <f>HRAC!W34</f>
        <v>11</v>
      </c>
      <c r="X163">
        <f>HRAC!X34</f>
        <v>1</v>
      </c>
      <c r="Y163">
        <f>HRAC!Y34</f>
        <v>1</v>
      </c>
      <c r="Z163">
        <f>HRAC!Z34</f>
        <v>0</v>
      </c>
      <c r="AA163">
        <f>HRAC!AA34</f>
        <v>2</v>
      </c>
      <c r="AB163">
        <f>HRAC!AB34</f>
        <v>0</v>
      </c>
      <c r="AC163">
        <f>HRAC!AC34</f>
        <v>0</v>
      </c>
      <c r="AD163">
        <f>HRAC!AD34</f>
        <v>0</v>
      </c>
      <c r="AE163">
        <f>HRAC!AE34</f>
        <v>0</v>
      </c>
      <c r="AF163">
        <f>HRAC!AF34</f>
        <v>0</v>
      </c>
      <c r="AG163">
        <f>HRAC!AG34</f>
        <v>0</v>
      </c>
      <c r="AH163">
        <f>HRAC!AH34</f>
        <v>0</v>
      </c>
      <c r="AI163">
        <f>HRAC!AI34</f>
        <v>0</v>
      </c>
      <c r="AY163" s="1" t="s">
        <v>66</v>
      </c>
      <c r="AZ163" s="58"/>
      <c r="BA163" s="156">
        <f>AZ147-COUNTIF(CE3:CE145,"=NAO")</f>
        <v>90.5</v>
      </c>
      <c r="BB163" s="157"/>
      <c r="BC163" s="89"/>
      <c r="BD163" s="158">
        <f>(BA163/G152)*100</f>
        <v>82.648401826484019</v>
      </c>
      <c r="BE163" s="159"/>
      <c r="BF163" s="160"/>
      <c r="BG163" s="88"/>
      <c r="BH163" s="52" t="str">
        <f>IF(BD163&gt;=80,"ATINGEM CONCEITO 3","NAO")</f>
        <v>ATINGEM CONCEITO 3</v>
      </c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8"/>
    </row>
    <row r="164" spans="2:74" ht="15.75" thickBot="1">
      <c r="B164">
        <v>6</v>
      </c>
      <c r="C164" t="str">
        <f>A95</f>
        <v>PUC-SP</v>
      </c>
      <c r="E164">
        <f>'PUC-SP'!E18</f>
        <v>0</v>
      </c>
      <c r="F164">
        <f>'PUC-SP'!F18</f>
        <v>0</v>
      </c>
      <c r="G164">
        <f>'PUC-SP'!G18</f>
        <v>4</v>
      </c>
      <c r="H164">
        <f>'PUC-SP'!H18</f>
        <v>2</v>
      </c>
      <c r="I164">
        <f>'PUC-SP'!I18</f>
        <v>0</v>
      </c>
      <c r="J164">
        <f>'PUC-SP'!J18</f>
        <v>0</v>
      </c>
      <c r="K164">
        <f>'PUC-SP'!K18</f>
        <v>0</v>
      </c>
      <c r="L164">
        <f>'PUC-SP'!L18</f>
        <v>0</v>
      </c>
      <c r="M164">
        <f>'PUC-SP'!M18</f>
        <v>0</v>
      </c>
      <c r="N164">
        <f>'PUC-SP'!N18</f>
        <v>0</v>
      </c>
      <c r="O164">
        <f>'PUC-SP'!O18</f>
        <v>0</v>
      </c>
      <c r="P164">
        <f>'PUC-SP'!P18</f>
        <v>0</v>
      </c>
      <c r="Q164">
        <f>'PUC-SP'!Q18</f>
        <v>0</v>
      </c>
      <c r="R164">
        <f>'PUC-SP'!R18</f>
        <v>0</v>
      </c>
      <c r="S164">
        <f>'PUC-SP'!S18</f>
        <v>0</v>
      </c>
      <c r="U164">
        <f>'PUC-SP'!U18</f>
        <v>0</v>
      </c>
      <c r="V164">
        <f>'PUC-SP'!V18</f>
        <v>1</v>
      </c>
      <c r="W164">
        <f>'PUC-SP'!W18</f>
        <v>2</v>
      </c>
      <c r="X164">
        <f>'PUC-SP'!X18</f>
        <v>0</v>
      </c>
      <c r="Y164">
        <f>'PUC-SP'!Y18</f>
        <v>0</v>
      </c>
      <c r="Z164">
        <f>'PUC-SP'!Z18</f>
        <v>0</v>
      </c>
      <c r="AA164">
        <f>'PUC-SP'!AA18</f>
        <v>0</v>
      </c>
      <c r="AB164">
        <f>'PUC-SP'!AB18</f>
        <v>0</v>
      </c>
      <c r="AC164">
        <f>'PUC-SP'!AC18</f>
        <v>0</v>
      </c>
      <c r="AD164">
        <f>'PUC-SP'!AD18</f>
        <v>0</v>
      </c>
      <c r="AE164">
        <f>'PUC-SP'!AE18</f>
        <v>0</v>
      </c>
      <c r="AF164">
        <f>'PUC-SP'!AF18</f>
        <v>0</v>
      </c>
      <c r="AG164">
        <f>'PUC-SP'!AG18</f>
        <v>0</v>
      </c>
      <c r="AH164">
        <f>'PUC-SP'!AH18</f>
        <v>0</v>
      </c>
      <c r="AI164">
        <f>'PUC-SP'!AI18</f>
        <v>0</v>
      </c>
      <c r="AY164" s="1" t="s">
        <v>67</v>
      </c>
      <c r="AZ164" s="58"/>
      <c r="BA164" s="156">
        <f>AZ147-COUNTIF(CG3:CG145,"=NAO")</f>
        <v>85.5</v>
      </c>
      <c r="BB164" s="157"/>
      <c r="BC164" s="89"/>
      <c r="BD164" s="158">
        <f>(BA164/G152)*100</f>
        <v>78.082191780821915</v>
      </c>
      <c r="BE164" s="159"/>
      <c r="BF164" s="160"/>
      <c r="BG164" s="88"/>
      <c r="BH164" s="52" t="str">
        <f>IF(BD164&gt;=80," ATINGEM CONCEITO 4","NAO")</f>
        <v>NAO</v>
      </c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8"/>
    </row>
    <row r="165" spans="2:74" ht="15.75" thickBot="1">
      <c r="B165">
        <v>7</v>
      </c>
      <c r="C165" t="str">
        <f>A109</f>
        <v>UFSM</v>
      </c>
      <c r="E165">
        <f>UFSM!E19</f>
        <v>0</v>
      </c>
      <c r="F165">
        <f>UFSM!F19</f>
        <v>6</v>
      </c>
      <c r="G165">
        <f>UFSM!G19</f>
        <v>23</v>
      </c>
      <c r="H165">
        <f>UFSM!H19</f>
        <v>1</v>
      </c>
      <c r="I165">
        <f>UFSM!I19</f>
        <v>0</v>
      </c>
      <c r="J165">
        <f>UFSM!J19</f>
        <v>0</v>
      </c>
      <c r="K165">
        <f>UFSM!K19</f>
        <v>0</v>
      </c>
      <c r="L165">
        <f>UFSM!L19</f>
        <v>0</v>
      </c>
      <c r="M165">
        <f>UFSM!M19</f>
        <v>0</v>
      </c>
      <c r="N165">
        <f>UFSM!N19</f>
        <v>0</v>
      </c>
      <c r="O165">
        <f>UFSM!O19</f>
        <v>0</v>
      </c>
      <c r="P165">
        <f>UFSM!P19</f>
        <v>0</v>
      </c>
      <c r="Q165">
        <f>UFSM!Q19</f>
        <v>0</v>
      </c>
      <c r="R165">
        <f>UFSM!R19</f>
        <v>0</v>
      </c>
      <c r="S165">
        <f>UFSM!S19</f>
        <v>0</v>
      </c>
      <c r="U165">
        <f>UFSM!U19</f>
        <v>0</v>
      </c>
      <c r="V165">
        <f>UFSM!V19</f>
        <v>1</v>
      </c>
      <c r="W165">
        <f>UFSM!W19</f>
        <v>23</v>
      </c>
      <c r="X165">
        <f>UFSM!X19</f>
        <v>0</v>
      </c>
      <c r="Y165">
        <f>UFSM!Y19</f>
        <v>0</v>
      </c>
      <c r="Z165">
        <f>UFSM!Z19</f>
        <v>0</v>
      </c>
      <c r="AA165">
        <f>UFSM!AA19</f>
        <v>0</v>
      </c>
      <c r="AB165">
        <f>UFSM!AB19</f>
        <v>0</v>
      </c>
      <c r="AC165">
        <f>UFSM!AC19</f>
        <v>0</v>
      </c>
      <c r="AD165">
        <f>UFSM!AD19</f>
        <v>0</v>
      </c>
      <c r="AE165">
        <f>UFSM!AE19</f>
        <v>0</v>
      </c>
      <c r="AF165">
        <f>UFSM!AF19</f>
        <v>0</v>
      </c>
      <c r="AG165">
        <f>UFSM!AG19</f>
        <v>0</v>
      </c>
      <c r="AH165">
        <f>UFSM!AH19</f>
        <v>0</v>
      </c>
      <c r="AI165">
        <f>UFSM!AI19</f>
        <v>0</v>
      </c>
      <c r="AY165" s="161" t="s">
        <v>68</v>
      </c>
      <c r="AZ165" s="162"/>
      <c r="BA165" s="156">
        <f>AZ147-COUNTIF(CI3:CI145,"=NAO")</f>
        <v>77.5</v>
      </c>
      <c r="BB165" s="157"/>
      <c r="BC165" s="89"/>
      <c r="BD165" s="158">
        <f>(BA165/G152)*100</f>
        <v>70.776255707762559</v>
      </c>
      <c r="BE165" s="159"/>
      <c r="BF165" s="160"/>
      <c r="BG165" s="88"/>
      <c r="BH165" s="52" t="str">
        <f>IF(BD165&gt;=80,"ATINGEM CONCEITO 5","NAO")</f>
        <v>NAO</v>
      </c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8"/>
    </row>
    <row r="166" spans="2:74">
      <c r="B166">
        <v>8</v>
      </c>
      <c r="C166" t="str">
        <f>A124</f>
        <v>FOFITO</v>
      </c>
      <c r="E166">
        <f>FOFITO!E26</f>
        <v>0</v>
      </c>
      <c r="F166">
        <f>FOFITO!F26</f>
        <v>6</v>
      </c>
      <c r="G166">
        <f>FOFITO!G26</f>
        <v>1</v>
      </c>
      <c r="H166">
        <f>FOFITO!H26</f>
        <v>0</v>
      </c>
      <c r="I166">
        <f>FOFITO!I26</f>
        <v>0</v>
      </c>
      <c r="J166">
        <f>FOFITO!J26</f>
        <v>0</v>
      </c>
      <c r="K166">
        <f>FOFITO!K26</f>
        <v>0</v>
      </c>
      <c r="L166">
        <f>FOFITO!L26</f>
        <v>0</v>
      </c>
      <c r="M166">
        <f>FOFITO!M26</f>
        <v>0</v>
      </c>
      <c r="N166">
        <f>FOFITO!N26</f>
        <v>0</v>
      </c>
      <c r="O166">
        <f>FOFITO!O26</f>
        <v>0</v>
      </c>
      <c r="P166">
        <f>FOFITO!P26</f>
        <v>0</v>
      </c>
      <c r="Q166">
        <f>FOFITO!Q26</f>
        <v>0</v>
      </c>
      <c r="R166">
        <f>FOFITO!R26</f>
        <v>0</v>
      </c>
      <c r="S166">
        <f>FOFITO!S26</f>
        <v>0</v>
      </c>
      <c r="U166">
        <f>FOFITO!U26</f>
        <v>0</v>
      </c>
      <c r="V166">
        <f>FOFITO!V26</f>
        <v>1</v>
      </c>
      <c r="W166">
        <f>FOFITO!W26</f>
        <v>2</v>
      </c>
      <c r="X166">
        <f>FOFITO!X26</f>
        <v>0</v>
      </c>
      <c r="Y166">
        <f>FOFITO!Y26</f>
        <v>0</v>
      </c>
      <c r="Z166">
        <f>FOFITO!Z26</f>
        <v>0</v>
      </c>
      <c r="AA166">
        <f>FOFITO!AA26</f>
        <v>0</v>
      </c>
      <c r="AB166">
        <f>FOFITO!AB26</f>
        <v>0</v>
      </c>
      <c r="AC166">
        <f>FOFITO!AC26</f>
        <v>0</v>
      </c>
      <c r="AD166">
        <f>FOFITO!AD26</f>
        <v>0</v>
      </c>
      <c r="AE166">
        <f>FOFITO!AE26</f>
        <v>0</v>
      </c>
      <c r="AF166">
        <f>FOFITO!AF26</f>
        <v>0</v>
      </c>
      <c r="AG166">
        <f>FOFITO!AG26</f>
        <v>0</v>
      </c>
      <c r="AH166">
        <f>FOFITO!AH26</f>
        <v>0</v>
      </c>
      <c r="AI166">
        <f>FOFITO!AI26</f>
        <v>0</v>
      </c>
    </row>
    <row r="167" spans="2:74" ht="15.75" thickBot="1">
      <c r="B167">
        <v>9</v>
      </c>
    </row>
    <row r="168" spans="2:74" ht="15.75" thickBot="1">
      <c r="AY168" s="163" t="s">
        <v>69</v>
      </c>
      <c r="AZ168" s="164"/>
      <c r="BA168" s="164"/>
      <c r="BB168" s="164"/>
      <c r="BC168" s="164"/>
      <c r="BD168" s="164"/>
      <c r="BE168" s="164"/>
      <c r="BF168" s="164"/>
      <c r="BG168" s="164"/>
      <c r="BH168" s="164"/>
      <c r="BI168" s="164"/>
      <c r="BJ168" s="164"/>
      <c r="BK168" s="164"/>
      <c r="BL168" s="164"/>
      <c r="BM168" s="164"/>
      <c r="BN168" s="164"/>
      <c r="BO168" s="164"/>
      <c r="BP168" s="164"/>
      <c r="BQ168" s="164"/>
      <c r="BR168" s="164"/>
      <c r="BS168" s="164"/>
      <c r="BT168" s="164"/>
      <c r="BU168" s="164"/>
      <c r="BV168" s="165"/>
    </row>
    <row r="169" spans="2:74" ht="15.75" thickBot="1">
      <c r="AY169" t="s">
        <v>45</v>
      </c>
      <c r="AZ169">
        <f>G152</f>
        <v>109.5</v>
      </c>
      <c r="BA169" s="75" t="s">
        <v>8</v>
      </c>
      <c r="BB169" s="76" t="s">
        <v>9</v>
      </c>
      <c r="BC169" s="76"/>
      <c r="BD169" s="76" t="s">
        <v>10</v>
      </c>
      <c r="BE169" s="76"/>
      <c r="BF169" s="76" t="s">
        <v>11</v>
      </c>
      <c r="BG169" s="76"/>
      <c r="BH169" s="76" t="s">
        <v>12</v>
      </c>
      <c r="BI169" s="76" t="s">
        <v>13</v>
      </c>
      <c r="BJ169" s="76" t="s">
        <v>14</v>
      </c>
      <c r="BK169" s="76" t="s">
        <v>15</v>
      </c>
      <c r="BL169" s="76" t="s">
        <v>16</v>
      </c>
      <c r="BM169" s="76"/>
      <c r="BN169" s="76" t="s">
        <v>17</v>
      </c>
      <c r="BO169" s="76"/>
      <c r="BP169" s="76" t="s">
        <v>27</v>
      </c>
      <c r="BQ169" s="76" t="s">
        <v>19</v>
      </c>
      <c r="BR169" s="76" t="s">
        <v>20</v>
      </c>
      <c r="BS169" s="76"/>
      <c r="BT169" s="76" t="s">
        <v>21</v>
      </c>
      <c r="BU169" s="76"/>
      <c r="BV169" s="77" t="s">
        <v>22</v>
      </c>
    </row>
    <row r="170" spans="2:74">
      <c r="C170" s="118"/>
      <c r="AY170" t="s">
        <v>70</v>
      </c>
      <c r="BA170">
        <f>COUNTIF(BA3:BA145,"&gt;0")</f>
        <v>13</v>
      </c>
      <c r="BB170">
        <f>COUNTIF(BB3:BB145,"&gt;0")</f>
        <v>63</v>
      </c>
      <c r="BD170">
        <f>COUNTIF(BD3:BD145,"&gt;0")</f>
        <v>107</v>
      </c>
      <c r="BF170">
        <f>COUNTIF(BF3:BF145,"&gt;0")</f>
        <v>33</v>
      </c>
      <c r="BH170">
        <f t="shared" ref="BH170:BV170" si="236">COUNTIF(BH3:BH145,"&gt;0")</f>
        <v>13</v>
      </c>
      <c r="BI170">
        <f t="shared" si="236"/>
        <v>12</v>
      </c>
      <c r="BJ170">
        <f t="shared" si="236"/>
        <v>16</v>
      </c>
      <c r="BK170">
        <f t="shared" si="236"/>
        <v>1</v>
      </c>
      <c r="BL170">
        <f t="shared" si="236"/>
        <v>1</v>
      </c>
      <c r="BM170">
        <f t="shared" si="236"/>
        <v>2</v>
      </c>
      <c r="BN170">
        <f t="shared" si="236"/>
        <v>2</v>
      </c>
      <c r="BO170">
        <f t="shared" si="236"/>
        <v>0</v>
      </c>
      <c r="BP170">
        <f t="shared" si="236"/>
        <v>0</v>
      </c>
      <c r="BQ170">
        <f t="shared" si="236"/>
        <v>10</v>
      </c>
      <c r="BR170">
        <f t="shared" si="236"/>
        <v>21</v>
      </c>
      <c r="BS170">
        <f t="shared" si="236"/>
        <v>29</v>
      </c>
      <c r="BT170">
        <f t="shared" si="236"/>
        <v>10</v>
      </c>
      <c r="BU170">
        <f t="shared" si="236"/>
        <v>15</v>
      </c>
      <c r="BV170">
        <f t="shared" si="236"/>
        <v>15</v>
      </c>
    </row>
    <row r="171" spans="2:74">
      <c r="C171" s="118"/>
      <c r="AY171" t="s">
        <v>71</v>
      </c>
      <c r="BA171" s="78">
        <f>BA170/$AZ$169*100</f>
        <v>11.87214611872146</v>
      </c>
      <c r="BB171" s="78">
        <f t="shared" ref="BB171:BV171" si="237">BB170/$AZ$169*100</f>
        <v>57.534246575342465</v>
      </c>
      <c r="BC171" s="78"/>
      <c r="BD171" s="78">
        <f t="shared" si="237"/>
        <v>97.716894977168948</v>
      </c>
      <c r="BE171" s="78"/>
      <c r="BF171" s="78">
        <f t="shared" si="237"/>
        <v>30.136986301369863</v>
      </c>
      <c r="BG171" s="78"/>
      <c r="BH171" s="78">
        <f t="shared" si="237"/>
        <v>11.87214611872146</v>
      </c>
      <c r="BI171" s="78">
        <f t="shared" si="237"/>
        <v>10.95890410958904</v>
      </c>
      <c r="BJ171" s="78">
        <f t="shared" si="237"/>
        <v>14.611872146118721</v>
      </c>
      <c r="BK171" s="78">
        <f t="shared" si="237"/>
        <v>0.91324200913242004</v>
      </c>
      <c r="BL171" s="78">
        <f t="shared" si="237"/>
        <v>0.91324200913242004</v>
      </c>
      <c r="BM171" s="78">
        <f t="shared" si="237"/>
        <v>1.8264840182648401</v>
      </c>
      <c r="BN171" s="78">
        <f t="shared" si="237"/>
        <v>1.8264840182648401</v>
      </c>
      <c r="BO171" s="78">
        <f t="shared" si="237"/>
        <v>0</v>
      </c>
      <c r="BP171" s="78">
        <f t="shared" si="237"/>
        <v>0</v>
      </c>
      <c r="BQ171" s="78">
        <f t="shared" si="237"/>
        <v>9.1324200913241995</v>
      </c>
      <c r="BR171" s="78">
        <f t="shared" si="237"/>
        <v>19.17808219178082</v>
      </c>
      <c r="BS171" s="78">
        <f t="shared" si="237"/>
        <v>26.484018264840181</v>
      </c>
      <c r="BT171" s="78">
        <f t="shared" si="237"/>
        <v>9.1324200913241995</v>
      </c>
      <c r="BU171" s="78">
        <f t="shared" si="237"/>
        <v>13.698630136986301</v>
      </c>
      <c r="BV171" s="78">
        <f t="shared" si="237"/>
        <v>13.698630136986301</v>
      </c>
    </row>
    <row r="172" spans="2:74" ht="15.75" thickBot="1">
      <c r="C172" s="118"/>
      <c r="BA172" t="s">
        <v>29</v>
      </c>
      <c r="BK172" t="s">
        <v>52</v>
      </c>
      <c r="BQ172" t="s">
        <v>55</v>
      </c>
    </row>
    <row r="173" spans="2:74" ht="15.75" thickBot="1">
      <c r="C173" s="118"/>
      <c r="AY173" t="s">
        <v>23</v>
      </c>
      <c r="BA173" s="148">
        <f>COUNTIF(BC3:BC145,"&gt;0")/$AZ$169*100</f>
        <v>60.273972602739725</v>
      </c>
      <c r="BB173" s="149"/>
      <c r="BC173" s="79"/>
      <c r="BJ173" t="s">
        <v>26</v>
      </c>
      <c r="BK173" s="148">
        <f>COUNTIF(BM3:BM145,"&gt;0")/$AZ$169*100</f>
        <v>1.8264840182648401</v>
      </c>
      <c r="BL173" s="149"/>
      <c r="BM173" s="79"/>
      <c r="BP173" t="s">
        <v>28</v>
      </c>
      <c r="BQ173" s="148">
        <f>COUNTIF(BS3:BS145,"&gt;0")/$AZ$169*100</f>
        <v>26.484018264840181</v>
      </c>
      <c r="BR173" s="149"/>
      <c r="BS173" s="79"/>
    </row>
    <row r="174" spans="2:74" ht="15.75" thickBot="1">
      <c r="C174" s="118"/>
      <c r="AY174" t="s">
        <v>24</v>
      </c>
      <c r="BA174" s="166">
        <f>COUNTIF(BE3:BE237,"&gt;0")/$AZ$169*100</f>
        <v>100.4566210045662</v>
      </c>
      <c r="BB174" s="167"/>
      <c r="BC174" s="167"/>
      <c r="BD174" s="168"/>
      <c r="BE174" s="79"/>
    </row>
    <row r="175" spans="2:74" ht="15.75" thickBot="1">
      <c r="C175" s="118"/>
      <c r="AY175" t="s">
        <v>72</v>
      </c>
      <c r="BA175" s="148">
        <f>COUNTIF(BG3:BG145,"&gt;0")/$AZ$169*100</f>
        <v>101.36986301369863</v>
      </c>
      <c r="BB175" s="152"/>
      <c r="BC175" s="152"/>
      <c r="BD175" s="152"/>
      <c r="BE175" s="152"/>
      <c r="BF175" s="149"/>
      <c r="BG175" s="55"/>
    </row>
    <row r="176" spans="2:74" ht="15.75" thickBot="1">
      <c r="C176" s="118"/>
    </row>
    <row r="177" spans="3:54" ht="15.75" thickBot="1">
      <c r="C177" s="118"/>
      <c r="AY177" t="s">
        <v>23</v>
      </c>
      <c r="BA177" s="148">
        <f>COUNTIF(BC3:BC145,"&gt;1")/$AZ$169*100</f>
        <v>38.356164383561641</v>
      </c>
      <c r="BB177" s="149"/>
    </row>
    <row r="178" spans="3:54">
      <c r="C178" s="118"/>
    </row>
  </sheetData>
  <protectedRanges>
    <protectedRange password="E804" sqref="T226:AI226" name="Dados da produção_1"/>
  </protectedRanges>
  <mergeCells count="30">
    <mergeCell ref="CB150:CC150"/>
    <mergeCell ref="AY151:BV151"/>
    <mergeCell ref="BW151:BX151"/>
    <mergeCell ref="E1:S1"/>
    <mergeCell ref="U1:AI1"/>
    <mergeCell ref="AK1:AY1"/>
    <mergeCell ref="BA1:BV1"/>
    <mergeCell ref="BW150:CA150"/>
    <mergeCell ref="BW152:BX152"/>
    <mergeCell ref="BW153:BX153"/>
    <mergeCell ref="BW154:BX154"/>
    <mergeCell ref="BW155:BW159"/>
    <mergeCell ref="BB156:BH156"/>
    <mergeCell ref="BB157:BH157"/>
    <mergeCell ref="BB158:BH158"/>
    <mergeCell ref="BA177:BB177"/>
    <mergeCell ref="BA175:BF175"/>
    <mergeCell ref="AY161:BV161"/>
    <mergeCell ref="BA163:BB163"/>
    <mergeCell ref="BD163:BF163"/>
    <mergeCell ref="BA164:BB164"/>
    <mergeCell ref="BD164:BF164"/>
    <mergeCell ref="AY165:AZ165"/>
    <mergeCell ref="BA165:BB165"/>
    <mergeCell ref="BD165:BF165"/>
    <mergeCell ref="AY168:BV168"/>
    <mergeCell ref="BA173:BB173"/>
    <mergeCell ref="BK173:BL173"/>
    <mergeCell ref="BQ173:BR173"/>
    <mergeCell ref="BA174:BD174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AC34"/>
  <sheetViews>
    <sheetView zoomScale="140" zoomScaleNormal="140" zoomScalePageLayoutView="1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85546875" defaultRowHeight="15"/>
  <cols>
    <col min="5" max="11" width="6.28515625" customWidth="1"/>
    <col min="12" max="12" width="8" customWidth="1"/>
  </cols>
  <sheetData>
    <row r="1" spans="1:29" ht="15.75" thickBot="1">
      <c r="E1" s="163" t="s">
        <v>212</v>
      </c>
      <c r="F1" s="164"/>
      <c r="G1" s="164"/>
      <c r="H1" s="164"/>
      <c r="I1" s="164"/>
      <c r="J1" s="164"/>
      <c r="K1" s="164"/>
      <c r="L1" s="164"/>
      <c r="M1" s="164"/>
      <c r="N1" s="165"/>
      <c r="V1" s="188" t="s">
        <v>222</v>
      </c>
      <c r="W1" s="189"/>
      <c r="X1" s="189"/>
      <c r="Y1" s="189"/>
      <c r="Z1" s="189"/>
      <c r="AA1" s="189"/>
      <c r="AB1" s="189"/>
      <c r="AC1" s="190"/>
    </row>
    <row r="2" spans="1:29" ht="15.75" thickBot="1">
      <c r="C2" t="s">
        <v>213</v>
      </c>
      <c r="D2" t="s">
        <v>214</v>
      </c>
      <c r="E2" s="1" t="s">
        <v>8</v>
      </c>
      <c r="F2" s="52" t="s">
        <v>9</v>
      </c>
      <c r="G2" s="52" t="s">
        <v>10</v>
      </c>
      <c r="H2" s="52" t="s">
        <v>11</v>
      </c>
      <c r="I2" s="52" t="s">
        <v>12</v>
      </c>
      <c r="J2" s="52" t="s">
        <v>13</v>
      </c>
      <c r="K2" s="52" t="s">
        <v>14</v>
      </c>
      <c r="L2" s="52" t="s">
        <v>54</v>
      </c>
      <c r="M2" s="52" t="s">
        <v>215</v>
      </c>
      <c r="N2" s="58" t="s">
        <v>60</v>
      </c>
      <c r="O2" s="105" t="s">
        <v>251</v>
      </c>
      <c r="P2" s="105" t="s">
        <v>252</v>
      </c>
      <c r="Q2" s="105" t="s">
        <v>280</v>
      </c>
      <c r="R2" s="163" t="s">
        <v>250</v>
      </c>
      <c r="S2" s="164"/>
      <c r="T2" s="165"/>
      <c r="V2" s="139">
        <v>0.8</v>
      </c>
      <c r="W2" s="140">
        <v>0.75</v>
      </c>
      <c r="X2" s="140">
        <v>0.7</v>
      </c>
      <c r="Y2" s="140">
        <v>0.6</v>
      </c>
      <c r="Z2" s="140">
        <v>0.5</v>
      </c>
      <c r="AA2" s="140">
        <v>0.4</v>
      </c>
      <c r="AB2" s="140">
        <v>0.35</v>
      </c>
      <c r="AC2" s="141">
        <v>0.3</v>
      </c>
    </row>
    <row r="3" spans="1:29">
      <c r="B3" s="138" t="s">
        <v>216</v>
      </c>
      <c r="C3" s="128"/>
      <c r="D3" s="128">
        <f>SUM(D4:D30)</f>
        <v>114.5</v>
      </c>
      <c r="E3" s="128"/>
      <c r="F3" s="128"/>
      <c r="G3" s="128"/>
      <c r="H3" s="128"/>
      <c r="I3" s="128"/>
      <c r="J3" s="128"/>
      <c r="K3" s="128"/>
      <c r="L3" s="128">
        <f>AVERAGE(L4:L12)</f>
        <v>7003.625</v>
      </c>
      <c r="M3" s="138">
        <f t="shared" ref="M3:N3" si="0">AVERAGE(M4:M12)</f>
        <v>471.83311507936509</v>
      </c>
      <c r="N3" s="138">
        <f t="shared" si="0"/>
        <v>383.5625</v>
      </c>
      <c r="O3" s="147">
        <f>'ALL FO'!BA171</f>
        <v>11.87214611872146</v>
      </c>
      <c r="P3" s="147">
        <f>'ALL FO'!BA173</f>
        <v>60.273972602739725</v>
      </c>
      <c r="Q3" s="147">
        <f>'ALL FO'!BA177</f>
        <v>38.356164383561641</v>
      </c>
      <c r="R3" s="130">
        <v>220</v>
      </c>
      <c r="S3" s="130">
        <v>280</v>
      </c>
      <c r="T3" s="130">
        <v>340</v>
      </c>
      <c r="V3" s="128">
        <f>'ALL FO'!CC151</f>
        <v>710</v>
      </c>
      <c r="W3" s="128">
        <f>'ALL FO'!CC152</f>
        <v>625</v>
      </c>
      <c r="X3" s="128">
        <f>'ALL FO'!CC153</f>
        <v>585</v>
      </c>
      <c r="Y3" s="128">
        <f>'ALL FO'!CC154</f>
        <v>445</v>
      </c>
      <c r="Z3" s="128">
        <f>'ALL FO'!CC155</f>
        <v>390</v>
      </c>
      <c r="AA3" s="128">
        <f>'ALL FO'!CC156</f>
        <v>300</v>
      </c>
      <c r="AB3" s="128">
        <f>'ALL FO'!CC157</f>
        <v>271.25</v>
      </c>
      <c r="AC3" s="128">
        <f>'ALL FO'!CC158</f>
        <v>240</v>
      </c>
    </row>
    <row r="4" spans="1:29">
      <c r="A4">
        <v>1</v>
      </c>
      <c r="B4" s="121" t="str">
        <f>'ALL FO'!A3</f>
        <v>UNESP</v>
      </c>
      <c r="C4" t="s">
        <v>217</v>
      </c>
      <c r="D4">
        <f>UNESP!AZ38</f>
        <v>10</v>
      </c>
      <c r="E4">
        <f>UNESP!BA22</f>
        <v>2</v>
      </c>
      <c r="F4">
        <f>UNESP!BB22</f>
        <v>4</v>
      </c>
      <c r="G4">
        <f>UNESP!BD22</f>
        <v>14</v>
      </c>
      <c r="H4">
        <f>UNESP!BF22</f>
        <v>6</v>
      </c>
      <c r="I4">
        <f>UNESP!BH22</f>
        <v>0</v>
      </c>
      <c r="J4">
        <f>UNESP!BI22</f>
        <v>0</v>
      </c>
      <c r="K4">
        <f>UNESP!BJ22</f>
        <v>1</v>
      </c>
      <c r="L4">
        <f>SUM('ALL FO'!CC3:CC14)</f>
        <v>2225</v>
      </c>
      <c r="M4" s="121">
        <f>L4/D4</f>
        <v>222.5</v>
      </c>
      <c r="N4">
        <f>MEDIAN('ALL FO'!CC3:CC14)</f>
        <v>115</v>
      </c>
      <c r="O4">
        <f>UNESP!BA40</f>
        <v>20</v>
      </c>
      <c r="P4">
        <f>UNESP!BA42</f>
        <v>40</v>
      </c>
      <c r="Q4">
        <f>UNESP!BA46</f>
        <v>10</v>
      </c>
      <c r="R4" s="78">
        <f>UNESP!BD32</f>
        <v>70</v>
      </c>
      <c r="S4" s="78">
        <f>UNESP!BD33</f>
        <v>70</v>
      </c>
      <c r="T4" s="78">
        <f>UNESP!BD34</f>
        <v>50</v>
      </c>
      <c r="V4">
        <f>UNESP!CC20</f>
        <v>301</v>
      </c>
      <c r="W4">
        <f>UNESP!CC21</f>
        <v>255</v>
      </c>
      <c r="X4">
        <f>UNESP!CC22</f>
        <v>173.99999999999997</v>
      </c>
      <c r="Y4">
        <f>UNESP!CC23</f>
        <v>120</v>
      </c>
      <c r="Z4">
        <f>UNESP!CC24</f>
        <v>115</v>
      </c>
      <c r="AA4">
        <f>UNESP!CC25</f>
        <v>110</v>
      </c>
      <c r="AB4">
        <f>UNESP!CC26</f>
        <v>110</v>
      </c>
      <c r="AC4">
        <f>UNESP!CC27</f>
        <v>94.999999999999986</v>
      </c>
    </row>
    <row r="5" spans="1:29">
      <c r="A5">
        <v>2</v>
      </c>
      <c r="B5" s="121" t="str">
        <f>'ALL FO'!A15</f>
        <v>UNIFESP</v>
      </c>
      <c r="C5" t="s">
        <v>218</v>
      </c>
      <c r="D5">
        <f>UNIFESP!AZ44</f>
        <v>12.5</v>
      </c>
      <c r="E5">
        <f>UNIFESP!BA28</f>
        <v>1</v>
      </c>
      <c r="F5">
        <f>UNIFESP!BB28</f>
        <v>27</v>
      </c>
      <c r="G5">
        <f>UNIFESP!BD28</f>
        <v>68</v>
      </c>
      <c r="H5">
        <f>UNIFESP!BF28</f>
        <v>6</v>
      </c>
      <c r="I5">
        <f>UNIFESP!BH28</f>
        <v>2</v>
      </c>
      <c r="J5">
        <f>UNIFESP!BI28</f>
        <v>4</v>
      </c>
      <c r="K5">
        <f>UNIFESP!BJ28</f>
        <v>0</v>
      </c>
      <c r="L5">
        <f>SUM('ALL FO'!CC15:CC32)</f>
        <v>7641</v>
      </c>
      <c r="M5" s="121">
        <f t="shared" ref="M5:M10" si="1">L5/D5</f>
        <v>611.28</v>
      </c>
      <c r="N5">
        <f>MEDIAN('ALL FO'!CC15:CC32)</f>
        <v>520</v>
      </c>
      <c r="O5">
        <f>UNIFESP!BA46</f>
        <v>8</v>
      </c>
      <c r="P5">
        <f>UNIFESP!BA48</f>
        <v>88</v>
      </c>
      <c r="Q5">
        <f>UNIFESP!BA52</f>
        <v>72</v>
      </c>
      <c r="R5" s="78">
        <f>UNIFESP!BD38</f>
        <v>92</v>
      </c>
      <c r="S5" s="78">
        <f>UNIFESP!BD39</f>
        <v>84</v>
      </c>
      <c r="T5" s="78">
        <f>UNIFESP!BD40</f>
        <v>76</v>
      </c>
      <c r="V5" s="60">
        <f>UNIFESP!CC26</f>
        <v>734</v>
      </c>
      <c r="W5" s="60">
        <f>UNIFESP!CC27</f>
        <v>710</v>
      </c>
      <c r="X5" s="60">
        <f>UNIFESP!CC28</f>
        <v>698</v>
      </c>
      <c r="Y5" s="60">
        <f>UNIFESP!CC29</f>
        <v>626</v>
      </c>
      <c r="Z5" s="60">
        <f>UNIFESP!CC30</f>
        <v>520</v>
      </c>
      <c r="AA5" s="60">
        <f>UNIFESP!CC31</f>
        <v>494.80000000000007</v>
      </c>
      <c r="AB5" s="60">
        <f>UNIFESP!CC32</f>
        <v>446.19999999999993</v>
      </c>
      <c r="AC5" s="60">
        <f>UNIFESP!CC33</f>
        <v>398</v>
      </c>
    </row>
    <row r="6" spans="1:29">
      <c r="A6">
        <v>3</v>
      </c>
      <c r="B6" s="146" t="str">
        <f>'ALL FO'!A33</f>
        <v>USP-FOB</v>
      </c>
      <c r="C6" t="s">
        <v>219</v>
      </c>
      <c r="D6">
        <f>'USP-FOB'!AZ47</f>
        <v>18</v>
      </c>
      <c r="E6">
        <f>'USP-FOB'!BA31</f>
        <v>0</v>
      </c>
      <c r="F6">
        <f>'USP-FOB'!BB31</f>
        <v>16</v>
      </c>
      <c r="G6">
        <f>'USP-FOB'!BD31</f>
        <v>57</v>
      </c>
      <c r="H6">
        <f>'USP-FOB'!BF31</f>
        <v>1</v>
      </c>
      <c r="I6">
        <f>'USP-FOB'!BH31</f>
        <v>1</v>
      </c>
      <c r="J6">
        <f>'USP-FOB'!BI31</f>
        <v>1</v>
      </c>
      <c r="K6">
        <f>'USP-FOB'!BJ31</f>
        <v>0</v>
      </c>
      <c r="L6">
        <f>SUM('ALL FO'!CC33:CC53)</f>
        <v>9485</v>
      </c>
      <c r="M6" s="121">
        <f t="shared" si="1"/>
        <v>526.94444444444446</v>
      </c>
      <c r="N6">
        <f>MEDIAN('ALL FO'!CC33:CC53)</f>
        <v>530</v>
      </c>
      <c r="O6">
        <f>'USP-FOB'!BA49</f>
        <v>0</v>
      </c>
      <c r="P6" s="121">
        <f>'USP-FOB'!BA51</f>
        <v>77.777777777777786</v>
      </c>
      <c r="Q6" s="121">
        <f>'USP-FOB'!BA55</f>
        <v>33.333333333333329</v>
      </c>
      <c r="R6" s="78">
        <f>'USP-FOB'!BD41</f>
        <v>94.444444444444443</v>
      </c>
      <c r="S6" s="78">
        <f>'USP-FOB'!BD42</f>
        <v>94.444444444444443</v>
      </c>
      <c r="T6" s="78">
        <f>'USP-FOB'!BD43</f>
        <v>94.444444444444443</v>
      </c>
      <c r="V6">
        <f>'USP-FOB'!CC29</f>
        <v>632</v>
      </c>
      <c r="W6">
        <f>'USP-FOB'!CC30</f>
        <v>617.5</v>
      </c>
      <c r="X6">
        <f>'USP-FOB'!CC31</f>
        <v>608</v>
      </c>
      <c r="Y6">
        <f>'USP-FOB'!CC32</f>
        <v>582</v>
      </c>
      <c r="Z6">
        <f>'USP-FOB'!CC33</f>
        <v>530</v>
      </c>
      <c r="AA6">
        <f>'USP-FOB'!CC34</f>
        <v>480.00000000000006</v>
      </c>
      <c r="AB6">
        <f>'USP-FOB'!CC35</f>
        <v>437.24999999999994</v>
      </c>
      <c r="AC6">
        <f>'USP-FOB'!CC36</f>
        <v>390.5</v>
      </c>
    </row>
    <row r="7" spans="1:29">
      <c r="A7">
        <v>4</v>
      </c>
      <c r="B7" s="146" t="str">
        <f>'ALL FO'!A54</f>
        <v>UTP</v>
      </c>
      <c r="C7" t="s">
        <v>220</v>
      </c>
      <c r="D7">
        <f>UTP!AZ37</f>
        <v>10.5</v>
      </c>
      <c r="E7">
        <f>UTP!BA21</f>
        <v>0</v>
      </c>
      <c r="F7">
        <f>UTP!BB21</f>
        <v>2</v>
      </c>
      <c r="G7">
        <f>UTP!BD21</f>
        <v>26</v>
      </c>
      <c r="H7">
        <f>UTP!BF21</f>
        <v>4</v>
      </c>
      <c r="I7">
        <f>UTP!BH21</f>
        <v>0</v>
      </c>
      <c r="J7">
        <f>UTP!BI21</f>
        <v>4</v>
      </c>
      <c r="K7">
        <f>UTP!BJ21</f>
        <v>5</v>
      </c>
      <c r="L7">
        <f>SUM('ALL FO'!CC54:CC64)</f>
        <v>3628</v>
      </c>
      <c r="M7" s="121">
        <f t="shared" si="1"/>
        <v>345.52380952380952</v>
      </c>
      <c r="N7">
        <f>MEDIAN('ALL FO'!CC54:CC64)</f>
        <v>251</v>
      </c>
      <c r="O7">
        <f>UTP!BA39</f>
        <v>0</v>
      </c>
      <c r="P7" s="121">
        <f>UTP!BA41</f>
        <v>19.047619047619047</v>
      </c>
      <c r="Q7" s="121">
        <f>UTP!BA45</f>
        <v>0</v>
      </c>
      <c r="R7" s="78">
        <f>UTP!BD31</f>
        <v>61.904761904761905</v>
      </c>
      <c r="S7" s="78">
        <f>UTP!BD32</f>
        <v>61.904761904761905</v>
      </c>
      <c r="T7" s="78">
        <f>UTP!BD33</f>
        <v>52.380952380952387</v>
      </c>
      <c r="V7">
        <f>UTP!CC19</f>
        <v>520</v>
      </c>
      <c r="W7">
        <f>UTP!CC20</f>
        <v>482.5</v>
      </c>
      <c r="X7">
        <f>UTP!CC21</f>
        <v>445</v>
      </c>
      <c r="Y7">
        <f>UTP!CC22</f>
        <v>435</v>
      </c>
      <c r="Z7">
        <f>UTP!CC23</f>
        <v>251</v>
      </c>
      <c r="AA7">
        <f>UTP!CC24</f>
        <v>110</v>
      </c>
      <c r="AB7">
        <f>UTP!CC25</f>
        <v>110</v>
      </c>
      <c r="AC7">
        <f>UTP!CC26</f>
        <v>110</v>
      </c>
    </row>
    <row r="8" spans="1:29">
      <c r="A8">
        <v>5</v>
      </c>
      <c r="B8" s="146" t="str">
        <f>'ALL FO'!A65</f>
        <v>HRAC</v>
      </c>
      <c r="C8" t="s">
        <v>221</v>
      </c>
      <c r="D8">
        <f>HRAC!AZ56</f>
        <v>18</v>
      </c>
      <c r="E8">
        <f>HRAC!BA40</f>
        <v>0</v>
      </c>
      <c r="F8">
        <f>HRAC!BB40</f>
        <v>7</v>
      </c>
      <c r="G8">
        <f>HRAC!BD40</f>
        <v>32</v>
      </c>
      <c r="H8">
        <f>HRAC!BF40</f>
        <v>8</v>
      </c>
      <c r="I8">
        <f>HRAC!BH40</f>
        <v>10</v>
      </c>
      <c r="J8">
        <f>HRAC!BI40</f>
        <v>0</v>
      </c>
      <c r="K8">
        <f>HRAC!BJ40</f>
        <v>19</v>
      </c>
      <c r="L8">
        <f>SUM('ALL FO'!CC65:CC94)</f>
        <v>4605</v>
      </c>
      <c r="M8" s="121">
        <f t="shared" si="1"/>
        <v>255.83333333333334</v>
      </c>
      <c r="N8">
        <f>MEDIAN('ALL FO'!CC65:CC94)</f>
        <v>195</v>
      </c>
      <c r="O8">
        <f>HRAC!BA58</f>
        <v>0</v>
      </c>
      <c r="P8" s="121">
        <f>HRAC!BA60</f>
        <v>22.222222222222221</v>
      </c>
      <c r="Q8" s="121">
        <f>HRAC!BA64</f>
        <v>16.666666666666664</v>
      </c>
      <c r="R8" s="78">
        <f>HRAC!BD50</f>
        <v>66.666666666666657</v>
      </c>
      <c r="S8" s="78">
        <f>HRAC!BD51</f>
        <v>55.555555555555557</v>
      </c>
      <c r="T8" s="78">
        <f>HRAC!BD52</f>
        <v>50</v>
      </c>
      <c r="V8">
        <f>HRAC!CC38</f>
        <v>322</v>
      </c>
      <c r="W8">
        <f>HRAC!CC39</f>
        <v>300</v>
      </c>
      <c r="X8">
        <f>HRAC!CC40</f>
        <v>300</v>
      </c>
      <c r="Y8">
        <f>HRAC!CC41</f>
        <v>270</v>
      </c>
      <c r="Z8">
        <f>HRAC!CC42</f>
        <v>195</v>
      </c>
      <c r="AA8">
        <f>HRAC!CC43</f>
        <v>162</v>
      </c>
      <c r="AB8">
        <f>HRAC!CC44</f>
        <v>146</v>
      </c>
      <c r="AC8">
        <f>HRAC!CC45</f>
        <v>137</v>
      </c>
    </row>
    <row r="9" spans="1:29">
      <c r="A9">
        <v>6</v>
      </c>
      <c r="B9" s="146" t="str">
        <f>'ALL FO'!A95</f>
        <v>PUC-SP</v>
      </c>
      <c r="C9" t="s">
        <v>225</v>
      </c>
      <c r="D9">
        <f>'PUC-SP'!AZ40</f>
        <v>10.5</v>
      </c>
      <c r="E9">
        <f>'PUC-SP'!BA24</f>
        <v>1</v>
      </c>
      <c r="F9">
        <f>'PUC-SP'!BB24</f>
        <v>10</v>
      </c>
      <c r="G9">
        <f>'PUC-SP'!BD24</f>
        <v>35</v>
      </c>
      <c r="H9">
        <f>'PUC-SP'!BF24</f>
        <v>17</v>
      </c>
      <c r="I9">
        <f>'PUC-SP'!BH24</f>
        <v>3</v>
      </c>
      <c r="J9">
        <f>'PUC-SP'!BI24</f>
        <v>2</v>
      </c>
      <c r="K9">
        <f>'PUC-SP'!BJ24</f>
        <v>4</v>
      </c>
      <c r="L9">
        <f>SUM('ALL FO'!CC95:CC108)</f>
        <v>4620</v>
      </c>
      <c r="M9" s="121">
        <f t="shared" si="1"/>
        <v>440</v>
      </c>
      <c r="N9">
        <f>MEDIAN('ALL FO'!CC95:CC108)</f>
        <v>347.5</v>
      </c>
      <c r="O9">
        <f>'PUC-SP'!BA42</f>
        <v>9.5238095238095237</v>
      </c>
      <c r="P9">
        <f>'PUC-SP'!BA44</f>
        <v>66.666666666666657</v>
      </c>
      <c r="Q9">
        <f>'PUC-SP'!BA48</f>
        <v>28.571428571428569</v>
      </c>
      <c r="R9" s="78">
        <f>'PUC-SP'!BD34</f>
        <v>90.476190476190482</v>
      </c>
      <c r="S9" s="78">
        <f>'PUC-SP'!BD35</f>
        <v>90.476190476190482</v>
      </c>
      <c r="T9" s="78">
        <f>'PUC-SP'!BD36</f>
        <v>71.428571428571431</v>
      </c>
      <c r="V9">
        <f>'PUC-SP'!CC22</f>
        <v>510</v>
      </c>
      <c r="W9">
        <f>'PUC-SP'!CC23</f>
        <v>455</v>
      </c>
      <c r="X9">
        <f>'PUC-SP'!CC24</f>
        <v>400</v>
      </c>
      <c r="Y9">
        <f>'PUC-SP'!CC25</f>
        <v>395</v>
      </c>
      <c r="Z9">
        <f>'PUC-SP'!CC26</f>
        <v>300</v>
      </c>
      <c r="AA9">
        <f>'PUC-SP'!CC27</f>
        <v>275</v>
      </c>
      <c r="AB9">
        <f>'PUC-SP'!CC28</f>
        <v>267.5</v>
      </c>
      <c r="AC9">
        <f>'PUC-SP'!CC29</f>
        <v>260</v>
      </c>
    </row>
    <row r="10" spans="1:29">
      <c r="A10">
        <v>7</v>
      </c>
      <c r="B10" s="146" t="str">
        <f>'ALL FO'!A109</f>
        <v>UFSM</v>
      </c>
      <c r="C10" t="s">
        <v>224</v>
      </c>
      <c r="D10">
        <f>UFSM!AZ41</f>
        <v>15</v>
      </c>
      <c r="E10">
        <f>UFSM!BA25</f>
        <v>0</v>
      </c>
      <c r="F10">
        <f>UFSM!BB25</f>
        <v>16</v>
      </c>
      <c r="G10">
        <f>UFSM!BD25</f>
        <v>100</v>
      </c>
      <c r="H10">
        <f>UFSM!BF25</f>
        <v>3</v>
      </c>
      <c r="I10">
        <f>UFSM!BH25</f>
        <v>3</v>
      </c>
      <c r="J10">
        <f>UFSM!BI25</f>
        <v>1</v>
      </c>
      <c r="K10">
        <f>UFSM!BJ25</f>
        <v>0</v>
      </c>
      <c r="L10">
        <f>SUM('ALL FO'!CC109:CC123)</f>
        <v>10880</v>
      </c>
      <c r="M10" s="121">
        <f t="shared" si="1"/>
        <v>725.33333333333337</v>
      </c>
      <c r="N10">
        <f>MEDIAN('ALL FO'!CC109:CC123)</f>
        <v>640</v>
      </c>
      <c r="O10">
        <f>UFSM!BA43</f>
        <v>0</v>
      </c>
      <c r="P10" s="121">
        <f>UFSM!BA45</f>
        <v>46.666666666666664</v>
      </c>
      <c r="Q10" s="121">
        <f>UFSM!BA49</f>
        <v>26.666666666666668</v>
      </c>
      <c r="R10" s="131">
        <f>UFSM!BD35</f>
        <v>86.666666666666671</v>
      </c>
      <c r="S10" s="131">
        <f>UFSM!BD36</f>
        <v>80</v>
      </c>
      <c r="T10" s="131">
        <f>UFSM!BD37</f>
        <v>80</v>
      </c>
      <c r="V10">
        <f>UFSM!CC23</f>
        <v>1204.0000000000002</v>
      </c>
      <c r="W10">
        <f>UFSM!CC24</f>
        <v>1040</v>
      </c>
      <c r="X10">
        <f>UFSM!CC25</f>
        <v>900</v>
      </c>
      <c r="Y10">
        <f>UFSM!CC26</f>
        <v>852</v>
      </c>
      <c r="Z10">
        <f>UFSM!CC27</f>
        <v>640</v>
      </c>
      <c r="AA10">
        <f>UFSM!CC28</f>
        <v>544.00000000000011</v>
      </c>
      <c r="AB10">
        <f>UFSM!CC29</f>
        <v>429</v>
      </c>
      <c r="AC10">
        <f>UFSM!CC30</f>
        <v>422</v>
      </c>
    </row>
    <row r="11" spans="1:29">
      <c r="A11">
        <v>8</v>
      </c>
      <c r="B11" s="121" t="str">
        <f>'ALL FO'!A145</f>
        <v>FOFITO</v>
      </c>
      <c r="C11" t="s">
        <v>249</v>
      </c>
      <c r="D11">
        <f>FOFITO!AZ48</f>
        <v>20</v>
      </c>
      <c r="E11">
        <f>FOFITO!BA32</f>
        <v>17</v>
      </c>
      <c r="F11">
        <f>FOFITO!BB32</f>
        <v>67</v>
      </c>
      <c r="G11">
        <f>FOFITO!BD32</f>
        <v>79</v>
      </c>
      <c r="H11">
        <f>FOFITO!BF32</f>
        <v>9</v>
      </c>
      <c r="I11">
        <f>FOFITO!BG32</f>
        <v>0</v>
      </c>
      <c r="J11">
        <f>FOFITO!BH32</f>
        <v>0</v>
      </c>
      <c r="K11">
        <f>FOFITO!BI32</f>
        <v>3</v>
      </c>
      <c r="L11">
        <f>SUM('ALL FO'!CC124:CC145)</f>
        <v>12945</v>
      </c>
      <c r="M11" s="121">
        <f t="shared" ref="M11" si="2">L11/D11</f>
        <v>647.25</v>
      </c>
      <c r="N11">
        <f>MEDIAN('ALL FO'!CC124:CC145)</f>
        <v>470</v>
      </c>
      <c r="O11">
        <f>FOFITO!BA50</f>
        <v>45</v>
      </c>
      <c r="P11">
        <f>FOFITO!BA52</f>
        <v>85</v>
      </c>
      <c r="Q11">
        <f>FOFITO!BA56</f>
        <v>80</v>
      </c>
      <c r="R11" s="131">
        <f>FOFITO!BD42</f>
        <v>95</v>
      </c>
      <c r="S11" s="131">
        <f>FOFITO!BD43</f>
        <v>90</v>
      </c>
      <c r="T11" s="131">
        <f>FOFITO!BD44</f>
        <v>85</v>
      </c>
      <c r="V11">
        <f>FOFITO!CC30</f>
        <v>1061</v>
      </c>
      <c r="W11">
        <f>FOFITO!CC31</f>
        <v>985</v>
      </c>
      <c r="X11">
        <f>FOFITO!CC32</f>
        <v>910.99999999999989</v>
      </c>
      <c r="Y11">
        <f>FOFITO!CC33</f>
        <v>700.00000000000011</v>
      </c>
      <c r="Z11">
        <f>FOFITO!CC34</f>
        <v>470</v>
      </c>
      <c r="AA11">
        <f>FOFITO!CC35</f>
        <v>412</v>
      </c>
      <c r="AB11">
        <f>FOFITO!CC36</f>
        <v>379</v>
      </c>
      <c r="AC11">
        <f>FOFITO!CC37</f>
        <v>337</v>
      </c>
    </row>
    <row r="12" spans="1:29">
      <c r="A12">
        <v>9</v>
      </c>
      <c r="B12">
        <f>'ALL FO'!A146</f>
        <v>0</v>
      </c>
      <c r="M12" s="121"/>
    </row>
    <row r="13" spans="1:29">
      <c r="M13" s="121"/>
    </row>
    <row r="14" spans="1:29">
      <c r="E14" t="str">
        <f>E2</f>
        <v>A1</v>
      </c>
      <c r="F14" t="str">
        <f t="shared" ref="F14:K14" si="3">F2</f>
        <v>A2</v>
      </c>
      <c r="G14" t="str">
        <f t="shared" si="3"/>
        <v>B1</v>
      </c>
      <c r="H14" t="str">
        <f t="shared" si="3"/>
        <v>B2</v>
      </c>
      <c r="I14" t="str">
        <f t="shared" si="3"/>
        <v>B3</v>
      </c>
      <c r="J14" t="str">
        <f t="shared" si="3"/>
        <v>B4</v>
      </c>
      <c r="K14" t="str">
        <f t="shared" si="3"/>
        <v>B5</v>
      </c>
      <c r="M14" s="121"/>
    </row>
    <row r="15" spans="1:29">
      <c r="D15" t="s">
        <v>266</v>
      </c>
      <c r="E15">
        <v>42</v>
      </c>
      <c r="F15">
        <v>77</v>
      </c>
      <c r="G15">
        <v>536</v>
      </c>
      <c r="H15">
        <v>125</v>
      </c>
      <c r="I15">
        <v>45</v>
      </c>
      <c r="J15">
        <v>11</v>
      </c>
      <c r="K15">
        <v>59</v>
      </c>
      <c r="M15" s="121"/>
    </row>
    <row r="16" spans="1:29">
      <c r="D16" t="s">
        <v>267</v>
      </c>
      <c r="E16">
        <f>SUM(E4:E11)</f>
        <v>21</v>
      </c>
      <c r="F16">
        <f t="shared" ref="F16:K16" si="4">SUM(F4:F11)</f>
        <v>149</v>
      </c>
      <c r="G16">
        <f t="shared" si="4"/>
        <v>411</v>
      </c>
      <c r="H16">
        <f t="shared" si="4"/>
        <v>54</v>
      </c>
      <c r="I16">
        <f t="shared" si="4"/>
        <v>19</v>
      </c>
      <c r="J16">
        <f t="shared" si="4"/>
        <v>12</v>
      </c>
      <c r="K16">
        <f t="shared" si="4"/>
        <v>32</v>
      </c>
    </row>
    <row r="24" spans="1:12">
      <c r="E24" t="s">
        <v>8</v>
      </c>
      <c r="F24" t="s">
        <v>9</v>
      </c>
      <c r="G24" t="s">
        <v>10</v>
      </c>
      <c r="H24" t="s">
        <v>11</v>
      </c>
      <c r="I24" t="s">
        <v>12</v>
      </c>
      <c r="J24" t="s">
        <v>13</v>
      </c>
      <c r="K24" t="s">
        <v>14</v>
      </c>
      <c r="L24" t="s">
        <v>54</v>
      </c>
    </row>
    <row r="25" spans="1:12">
      <c r="A25">
        <f>A4</f>
        <v>1</v>
      </c>
      <c r="B25" t="str">
        <f>B4</f>
        <v>UNESP</v>
      </c>
      <c r="E25" s="78">
        <f>E4/(SUM($E$4:$E$11))*100</f>
        <v>9.5238095238095237</v>
      </c>
      <c r="F25" s="78">
        <f t="shared" ref="F25:F32" si="5">F4/(SUM($F$4:$F$11))*100</f>
        <v>2.6845637583892619</v>
      </c>
      <c r="G25" s="78">
        <f t="shared" ref="G25:G32" si="6">G4/(SUM($G$4:$G$11))*100</f>
        <v>3.4063260340632602</v>
      </c>
      <c r="H25" s="78">
        <f t="shared" ref="H25:H32" si="7">H4/(SUM($H$4:$H$11))*100</f>
        <v>11.111111111111111</v>
      </c>
      <c r="I25" s="78">
        <f t="shared" ref="I25:I32" si="8">I4/(SUM($I$4:$I$11))*100</f>
        <v>0</v>
      </c>
      <c r="J25" s="78">
        <f t="shared" ref="J25:J32" si="9">J4/(SUM($J$4:$J$11))*100</f>
        <v>0</v>
      </c>
      <c r="K25" s="78">
        <f t="shared" ref="K25:K32" si="10">K4/(SUM($K$4:$K$11))*100</f>
        <v>3.125</v>
      </c>
      <c r="L25" s="78">
        <f t="shared" ref="L25:L32" si="11">L4/(SUM($L$4:$L$11))*100</f>
        <v>3.9711577932856201</v>
      </c>
    </row>
    <row r="26" spans="1:12">
      <c r="A26">
        <f t="shared" ref="A26:B26" si="12">A5</f>
        <v>2</v>
      </c>
      <c r="B26" t="str">
        <f t="shared" si="12"/>
        <v>UNIFESP</v>
      </c>
      <c r="E26" s="78">
        <f t="shared" ref="E26:E32" si="13">E5/(SUM($E$4:$E$11))*100</f>
        <v>4.7619047619047619</v>
      </c>
      <c r="F26" s="78">
        <f t="shared" si="5"/>
        <v>18.120805369127517</v>
      </c>
      <c r="G26" s="78">
        <f t="shared" si="6"/>
        <v>16.545012165450121</v>
      </c>
      <c r="H26" s="78">
        <f t="shared" si="7"/>
        <v>11.111111111111111</v>
      </c>
      <c r="I26" s="78">
        <f t="shared" si="8"/>
        <v>10.526315789473683</v>
      </c>
      <c r="J26" s="78">
        <f t="shared" si="9"/>
        <v>33.333333333333329</v>
      </c>
      <c r="K26" s="78">
        <f t="shared" si="10"/>
        <v>0</v>
      </c>
      <c r="L26" s="78">
        <f t="shared" si="11"/>
        <v>13.637580538649626</v>
      </c>
    </row>
    <row r="27" spans="1:12">
      <c r="A27">
        <f t="shared" ref="A27:B27" si="14">A6</f>
        <v>3</v>
      </c>
      <c r="B27" t="str">
        <f t="shared" si="14"/>
        <v>USP-FOB</v>
      </c>
      <c r="E27" s="78">
        <f t="shared" si="13"/>
        <v>0</v>
      </c>
      <c r="F27" s="78">
        <f t="shared" si="5"/>
        <v>10.738255033557047</v>
      </c>
      <c r="G27" s="78">
        <f t="shared" si="6"/>
        <v>13.868613138686131</v>
      </c>
      <c r="H27" s="78">
        <f t="shared" si="7"/>
        <v>1.8518518518518516</v>
      </c>
      <c r="I27" s="78">
        <f t="shared" si="8"/>
        <v>5.2631578947368416</v>
      </c>
      <c r="J27" s="78">
        <f t="shared" si="9"/>
        <v>8.3333333333333321</v>
      </c>
      <c r="K27" s="78">
        <f t="shared" si="10"/>
        <v>0</v>
      </c>
      <c r="L27" s="78">
        <f t="shared" si="11"/>
        <v>16.928733334523194</v>
      </c>
    </row>
    <row r="28" spans="1:12">
      <c r="A28">
        <f t="shared" ref="A28:B28" si="15">A7</f>
        <v>4</v>
      </c>
      <c r="B28" t="str">
        <f t="shared" si="15"/>
        <v>UTP</v>
      </c>
      <c r="E28" s="78">
        <f t="shared" si="13"/>
        <v>0</v>
      </c>
      <c r="F28" s="78">
        <f t="shared" si="5"/>
        <v>1.3422818791946309</v>
      </c>
      <c r="G28" s="78">
        <f t="shared" si="6"/>
        <v>6.3260340632603409</v>
      </c>
      <c r="H28" s="78">
        <f t="shared" si="7"/>
        <v>7.4074074074074066</v>
      </c>
      <c r="I28" s="78">
        <f t="shared" si="8"/>
        <v>0</v>
      </c>
      <c r="J28" s="78">
        <f t="shared" si="9"/>
        <v>33.333333333333329</v>
      </c>
      <c r="K28" s="78">
        <f t="shared" si="10"/>
        <v>15.625</v>
      </c>
      <c r="L28" s="78">
        <f t="shared" si="11"/>
        <v>6.4752181905798789</v>
      </c>
    </row>
    <row r="29" spans="1:12">
      <c r="A29">
        <f t="shared" ref="A29:B29" si="16">A8</f>
        <v>5</v>
      </c>
      <c r="B29" t="str">
        <f t="shared" si="16"/>
        <v>HRAC</v>
      </c>
      <c r="E29" s="78">
        <f t="shared" si="13"/>
        <v>0</v>
      </c>
      <c r="F29" s="78">
        <f t="shared" si="5"/>
        <v>4.6979865771812079</v>
      </c>
      <c r="G29" s="78">
        <f t="shared" si="6"/>
        <v>7.785888077858881</v>
      </c>
      <c r="H29" s="78">
        <f t="shared" si="7"/>
        <v>14.814814814814813</v>
      </c>
      <c r="I29" s="78">
        <f t="shared" si="8"/>
        <v>52.631578947368418</v>
      </c>
      <c r="J29" s="78">
        <f t="shared" si="9"/>
        <v>0</v>
      </c>
      <c r="K29" s="78">
        <f t="shared" si="10"/>
        <v>59.375</v>
      </c>
      <c r="L29" s="78">
        <f t="shared" si="11"/>
        <v>8.2189580395866422</v>
      </c>
    </row>
    <row r="30" spans="1:12">
      <c r="A30">
        <f t="shared" ref="A30:B30" si="17">A9</f>
        <v>6</v>
      </c>
      <c r="B30" t="str">
        <f t="shared" si="17"/>
        <v>PUC-SP</v>
      </c>
      <c r="E30" s="78">
        <f t="shared" si="13"/>
        <v>4.7619047619047619</v>
      </c>
      <c r="F30" s="78">
        <f t="shared" si="5"/>
        <v>6.7114093959731544</v>
      </c>
      <c r="G30" s="78">
        <f t="shared" si="6"/>
        <v>8.5158150851581507</v>
      </c>
      <c r="H30" s="78">
        <f t="shared" si="7"/>
        <v>31.481481481481481</v>
      </c>
      <c r="I30" s="78">
        <f t="shared" si="8"/>
        <v>15.789473684210526</v>
      </c>
      <c r="J30" s="78">
        <f t="shared" si="9"/>
        <v>16.666666666666664</v>
      </c>
      <c r="K30" s="78">
        <f t="shared" si="10"/>
        <v>12.5</v>
      </c>
      <c r="L30" s="78">
        <f t="shared" si="11"/>
        <v>8.2457298898784561</v>
      </c>
    </row>
    <row r="31" spans="1:12">
      <c r="A31">
        <f t="shared" ref="A31:B31" si="18">A10</f>
        <v>7</v>
      </c>
      <c r="B31" t="str">
        <f t="shared" si="18"/>
        <v>UFSM</v>
      </c>
      <c r="E31" s="78">
        <f t="shared" si="13"/>
        <v>0</v>
      </c>
      <c r="F31" s="78">
        <f t="shared" si="5"/>
        <v>10.738255033557047</v>
      </c>
      <c r="G31" s="78">
        <f t="shared" si="6"/>
        <v>24.330900243309003</v>
      </c>
      <c r="H31" s="78">
        <f t="shared" si="7"/>
        <v>5.5555555555555554</v>
      </c>
      <c r="I31" s="78">
        <f t="shared" si="8"/>
        <v>15.789473684210526</v>
      </c>
      <c r="J31" s="78">
        <f t="shared" si="9"/>
        <v>8.3333333333333321</v>
      </c>
      <c r="K31" s="78">
        <f t="shared" si="10"/>
        <v>0</v>
      </c>
      <c r="L31" s="78">
        <f t="shared" si="11"/>
        <v>19.418515411661819</v>
      </c>
    </row>
    <row r="32" spans="1:12">
      <c r="A32">
        <f t="shared" ref="A32:B32" si="19">A11</f>
        <v>8</v>
      </c>
      <c r="B32" t="str">
        <f t="shared" si="19"/>
        <v>FOFITO</v>
      </c>
      <c r="E32" s="78">
        <f t="shared" si="13"/>
        <v>80.952380952380949</v>
      </c>
      <c r="F32" s="78">
        <f t="shared" si="5"/>
        <v>44.966442953020135</v>
      </c>
      <c r="G32" s="78">
        <f t="shared" si="6"/>
        <v>19.221411192214109</v>
      </c>
      <c r="H32" s="78">
        <f t="shared" si="7"/>
        <v>16.666666666666664</v>
      </c>
      <c r="I32" s="78">
        <f t="shared" si="8"/>
        <v>0</v>
      </c>
      <c r="J32" s="78">
        <f t="shared" si="9"/>
        <v>0</v>
      </c>
      <c r="K32" s="78">
        <f t="shared" si="10"/>
        <v>9.375</v>
      </c>
      <c r="L32" s="78">
        <f t="shared" si="11"/>
        <v>23.104106801834764</v>
      </c>
    </row>
    <row r="34" spans="5:12">
      <c r="E34">
        <f>SUM(E25:E32)</f>
        <v>100</v>
      </c>
      <c r="F34">
        <f t="shared" ref="F34:L34" si="20">SUM(F25:F32)</f>
        <v>100</v>
      </c>
      <c r="G34">
        <f t="shared" si="20"/>
        <v>100</v>
      </c>
      <c r="H34">
        <f t="shared" si="20"/>
        <v>100</v>
      </c>
      <c r="I34">
        <f t="shared" si="20"/>
        <v>99.999999999999986</v>
      </c>
      <c r="J34">
        <f t="shared" si="20"/>
        <v>99.999999999999986</v>
      </c>
      <c r="K34">
        <f t="shared" si="20"/>
        <v>100</v>
      </c>
      <c r="L34">
        <f t="shared" si="20"/>
        <v>100</v>
      </c>
    </row>
  </sheetData>
  <mergeCells count="3">
    <mergeCell ref="R2:T2"/>
    <mergeCell ref="E1:N1"/>
    <mergeCell ref="V1:AC1"/>
  </mergeCells>
  <conditionalFormatting sqref="R4:T11">
    <cfRule type="cellIs" dxfId="10" priority="11" operator="greaterThan">
      <formula>80</formula>
    </cfRule>
  </conditionalFormatting>
  <conditionalFormatting sqref="V4:V11">
    <cfRule type="cellIs" dxfId="9" priority="10" operator="greaterThan">
      <formula>$V$3</formula>
    </cfRule>
  </conditionalFormatting>
  <conditionalFormatting sqref="W4:W11">
    <cfRule type="cellIs" dxfId="8" priority="9" operator="greaterThan">
      <formula>$W$3</formula>
    </cfRule>
  </conditionalFormatting>
  <conditionalFormatting sqref="X4:X11">
    <cfRule type="cellIs" dxfId="7" priority="8" operator="greaterThan">
      <formula>$X$3</formula>
    </cfRule>
  </conditionalFormatting>
  <conditionalFormatting sqref="Y4:Y11">
    <cfRule type="cellIs" dxfId="6" priority="7" operator="greaterThan">
      <formula>$Y$3</formula>
    </cfRule>
  </conditionalFormatting>
  <conditionalFormatting sqref="Z4:Z11">
    <cfRule type="cellIs" dxfId="5" priority="6" operator="greaterThan">
      <formula>$Z$3</formula>
    </cfRule>
  </conditionalFormatting>
  <conditionalFormatting sqref="AA4:AA11">
    <cfRule type="cellIs" dxfId="4" priority="5" operator="greaterThan">
      <formula>$AA$3</formula>
    </cfRule>
  </conditionalFormatting>
  <conditionalFormatting sqref="AB4:AB11">
    <cfRule type="cellIs" dxfId="3" priority="4" operator="greaterThan">
      <formula>$AB$3</formula>
    </cfRule>
  </conditionalFormatting>
  <conditionalFormatting sqref="AC4:AC11">
    <cfRule type="cellIs" dxfId="2" priority="3" operator="greaterThan">
      <formula>$AC$3</formula>
    </cfRule>
  </conditionalFormatting>
  <conditionalFormatting sqref="N4:N11">
    <cfRule type="cellIs" dxfId="1" priority="2" operator="greaterThan">
      <formula>$N$3</formula>
    </cfRule>
  </conditionalFormatting>
  <conditionalFormatting sqref="M4:M11">
    <cfRule type="cellIs" dxfId="0" priority="1" operator="greaterThan">
      <formula>$M$3</formula>
    </cfRule>
  </conditionalFormatting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Gráficos</vt:lpstr>
      </vt:variant>
      <vt:variant>
        <vt:i4>7</vt:i4>
      </vt:variant>
    </vt:vector>
  </HeadingPairs>
  <TitlesOfParts>
    <vt:vector size="20" baseType="lpstr">
      <vt:lpstr>UNESP</vt:lpstr>
      <vt:lpstr>UNIFESP</vt:lpstr>
      <vt:lpstr>USP-FOB</vt:lpstr>
      <vt:lpstr>UTP</vt:lpstr>
      <vt:lpstr>HRAC</vt:lpstr>
      <vt:lpstr>PUC-SP</vt:lpstr>
      <vt:lpstr>UFSM</vt:lpstr>
      <vt:lpstr>FOFITO</vt:lpstr>
      <vt:lpstr>UVA</vt:lpstr>
      <vt:lpstr>UFSCAR TO</vt:lpstr>
      <vt:lpstr>UFPE</vt:lpstr>
      <vt:lpstr>ALL FO</vt:lpstr>
      <vt:lpstr>RESUMOS</vt:lpstr>
      <vt:lpstr>PI ESTRATOS</vt:lpstr>
      <vt:lpstr>PI PPG NOR</vt:lpstr>
      <vt:lpstr>PI MEDIANA PPGS</vt:lpstr>
      <vt:lpstr>%A1</vt:lpstr>
      <vt:lpstr>% A1+A2</vt:lpstr>
      <vt:lpstr>&gt; 2 A1+A2</vt:lpstr>
      <vt:lpstr>ESTRATOS 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Rodacki</dc:creator>
  <cp:lastModifiedBy>Carlinhos</cp:lastModifiedBy>
  <dcterms:created xsi:type="dcterms:W3CDTF">2011-11-16T09:58:10Z</dcterms:created>
  <dcterms:modified xsi:type="dcterms:W3CDTF">2011-12-11T01:18:03Z</dcterms:modified>
</cp:coreProperties>
</file>